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7065" tabRatio="666" activeTab="3"/>
  </bookViews>
  <sheets>
    <sheet name="MM Transient Data" sheetId="1" r:id="rId1"/>
    <sheet name="Displacement Sensor Factor" sheetId="2" r:id="rId2"/>
    <sheet name="Displacement Sensor Data" sheetId="3" r:id="rId3"/>
    <sheet name="Force Sensor Data" sheetId="4" r:id="rId4"/>
  </sheets>
  <definedNames/>
  <calcPr fullCalcOnLoad="1"/>
</workbook>
</file>

<file path=xl/sharedStrings.xml><?xml version="1.0" encoding="utf-8"?>
<sst xmlns="http://schemas.openxmlformats.org/spreadsheetml/2006/main" count="135" uniqueCount="51">
  <si>
    <t>Input Voltage</t>
  </si>
  <si>
    <t>Encoder Frequency</t>
  </si>
  <si>
    <t>Displacement Sensor Voltage</t>
  </si>
  <si>
    <t>Velocity</t>
  </si>
  <si>
    <t>Measured Data</t>
  </si>
  <si>
    <t>Calculated Data</t>
  </si>
  <si>
    <t>[V]</t>
  </si>
  <si>
    <t>Displacement</t>
  </si>
  <si>
    <t>[mm]</t>
  </si>
  <si>
    <t xml:space="preserve">0-displacement voltage = </t>
  </si>
  <si>
    <t>Unit Conversion</t>
  </si>
  <si>
    <t xml:space="preserve">Initial Displacement = </t>
  </si>
  <si>
    <t>[mm/V]</t>
  </si>
  <si>
    <t>Voltage Sensor</t>
  </si>
  <si>
    <t>Conversion Factor</t>
  </si>
  <si>
    <t>Height</t>
  </si>
  <si>
    <t>Voltage</t>
  </si>
  <si>
    <t>Time</t>
  </si>
  <si>
    <t>Back emf Voltage</t>
  </si>
  <si>
    <t>Current</t>
  </si>
  <si>
    <t>Force</t>
  </si>
  <si>
    <r>
      <t>v</t>
    </r>
    <r>
      <rPr>
        <vertAlign val="subscript"/>
        <sz val="10"/>
        <rFont val="Arial"/>
        <family val="2"/>
      </rPr>
      <t>RPM</t>
    </r>
    <r>
      <rPr>
        <sz val="10"/>
        <rFont val="Arial"/>
        <family val="2"/>
      </rPr>
      <t xml:space="preserve"> [rpm]</t>
    </r>
  </si>
  <si>
    <t>ωm [rad/s]</t>
  </si>
  <si>
    <r>
      <t>v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[m/s]</t>
    </r>
  </si>
  <si>
    <r>
      <t>F</t>
    </r>
    <r>
      <rPr>
        <vertAlign val="subscript"/>
        <sz val="10"/>
        <rFont val="Arial"/>
        <family val="2"/>
      </rPr>
      <t>enc</t>
    </r>
    <r>
      <rPr>
        <sz val="10"/>
        <rFont val="Arial"/>
        <family val="2"/>
      </rPr>
      <t xml:space="preserve"> [Hz]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</si>
  <si>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[N]</t>
    </r>
  </si>
  <si>
    <r>
      <t>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[V]</t>
    </r>
  </si>
  <si>
    <r>
      <t>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[A]</t>
    </r>
  </si>
  <si>
    <t>Rotational Velocity</t>
  </si>
  <si>
    <r>
      <t>t</t>
    </r>
    <r>
      <rPr>
        <sz val="10"/>
        <rFont val="Arial"/>
        <family val="0"/>
      </rPr>
      <t xml:space="preserve"> [s]</t>
    </r>
  </si>
  <si>
    <r>
      <t>V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(t)[V]</t>
    </r>
  </si>
  <si>
    <t>Steady State before shutoff</t>
  </si>
  <si>
    <t>Transient</t>
  </si>
  <si>
    <r>
      <t>Average Conversion Factor</t>
    </r>
    <r>
      <rPr>
        <sz val="10"/>
        <rFont val="Arial"/>
        <family val="0"/>
      </rPr>
      <t xml:space="preserve"> = </t>
    </r>
  </si>
  <si>
    <r>
      <t>[RPM]=[Hz]*</t>
    </r>
    <r>
      <rPr>
        <b/>
        <sz val="10"/>
        <rFont val="Arial"/>
        <family val="2"/>
      </rPr>
      <t>60</t>
    </r>
    <r>
      <rPr>
        <sz val="10"/>
        <rFont val="Arial"/>
        <family val="0"/>
      </rPr>
      <t xml:space="preserve">[sec/min] / </t>
    </r>
    <r>
      <rPr>
        <b/>
        <sz val="10"/>
        <rFont val="Arial"/>
        <family val="2"/>
      </rPr>
      <t>4</t>
    </r>
    <r>
      <rPr>
        <sz val="10"/>
        <rFont val="Arial"/>
        <family val="0"/>
      </rPr>
      <t>[pulses/rev]</t>
    </r>
  </si>
  <si>
    <r>
      <t>[m/s] = [rad/s]*</t>
    </r>
    <r>
      <rPr>
        <b/>
        <sz val="10"/>
        <rFont val="Arial"/>
        <family val="2"/>
      </rPr>
      <t>0.2286</t>
    </r>
    <r>
      <rPr>
        <sz val="10"/>
        <rFont val="Arial"/>
        <family val="0"/>
      </rPr>
      <t>[m]</t>
    </r>
  </si>
  <si>
    <t>y [mm]</t>
  </si>
  <si>
    <t>Theoretical Data</t>
  </si>
  <si>
    <t>ωe [rad/s]</t>
  </si>
  <si>
    <t>Electrical Frequency</t>
  </si>
  <si>
    <r>
      <t>[RPM]= [Hz]*</t>
    </r>
    <r>
      <rPr>
        <b/>
        <sz val="10"/>
        <rFont val="Arial"/>
        <family val="2"/>
      </rPr>
      <t>60</t>
    </r>
    <r>
      <rPr>
        <sz val="10"/>
        <rFont val="Arial"/>
        <family val="0"/>
      </rPr>
      <t xml:space="preserve">[sec/min] / </t>
    </r>
    <r>
      <rPr>
        <b/>
        <sz val="10"/>
        <rFont val="Arial"/>
        <family val="2"/>
      </rPr>
      <t>4</t>
    </r>
    <r>
      <rPr>
        <sz val="10"/>
        <rFont val="Arial"/>
        <family val="0"/>
      </rPr>
      <t>[pulses/rev]</t>
    </r>
  </si>
  <si>
    <t>=</t>
  </si>
  <si>
    <t>[m]</t>
  </si>
  <si>
    <t>Theorectical Data</t>
  </si>
  <si>
    <r>
      <t>ω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[rad/s]</t>
    </r>
  </si>
  <si>
    <r>
      <t>ω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[rad/s]</t>
    </r>
  </si>
  <si>
    <r>
      <t>ω</t>
    </r>
    <r>
      <rPr>
        <vertAlign val="subscript"/>
        <sz val="10"/>
        <rFont val="Arial"/>
        <family val="2"/>
      </rPr>
      <t xml:space="preserve">e </t>
    </r>
    <r>
      <rPr>
        <sz val="10"/>
        <rFont val="Arial"/>
        <family val="2"/>
      </rPr>
      <t>[rad/s]</t>
    </r>
  </si>
  <si>
    <r>
      <t>[rad/s] = [m/s]*</t>
    </r>
    <r>
      <rPr>
        <b/>
        <sz val="10"/>
        <rFont val="Arial"/>
        <family val="2"/>
      </rPr>
      <t>224.4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 (electrtical frequency conversion)</t>
    </r>
  </si>
  <si>
    <r>
      <t>[rad/s]=[RPM]*</t>
    </r>
    <r>
      <rPr>
        <b/>
        <sz val="10"/>
        <rFont val="Arial"/>
        <family val="2"/>
      </rPr>
      <t>2*pi</t>
    </r>
    <r>
      <rPr>
        <sz val="10"/>
        <rFont val="Arial"/>
        <family val="0"/>
      </rPr>
      <t xml:space="preserve">[rad/rev] / </t>
    </r>
    <r>
      <rPr>
        <b/>
        <sz val="10"/>
        <rFont val="Arial"/>
        <family val="2"/>
      </rPr>
      <t>60</t>
    </r>
    <r>
      <rPr>
        <sz val="10"/>
        <rFont val="Arial"/>
        <family val="0"/>
      </rPr>
      <t>[sec/min] (rotational velocity conversion)</t>
    </r>
  </si>
  <si>
    <t>Theoretical Transient</t>
  </si>
  <si>
    <r>
      <t>V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>)=[(ω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(0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)+T</t>
    </r>
    <r>
      <rPr>
        <vertAlign val="subscript"/>
        <sz val="10"/>
        <rFont val="Arial"/>
        <family val="2"/>
      </rPr>
      <t>cf</t>
    </r>
    <r>
      <rPr>
        <sz val="10"/>
        <rFont val="Arial"/>
        <family val="2"/>
      </rPr>
      <t>/B)e</t>
    </r>
    <r>
      <rPr>
        <vertAlign val="superscript"/>
        <sz val="10"/>
        <rFont val="Arial"/>
        <family val="2"/>
      </rPr>
      <t>(-Bt/J)</t>
    </r>
    <r>
      <rPr>
        <sz val="10"/>
        <rFont val="Arial"/>
        <family val="2"/>
      </rPr>
      <t>-T</t>
    </r>
    <r>
      <rPr>
        <vertAlign val="subscript"/>
        <sz val="10"/>
        <rFont val="Arial"/>
        <family val="2"/>
      </rPr>
      <t>cf</t>
    </r>
    <r>
      <rPr>
        <sz val="10"/>
        <rFont val="Arial"/>
        <family val="2"/>
      </rPr>
      <t>/B]k</t>
    </r>
    <r>
      <rPr>
        <vertAlign val="subscript"/>
        <sz val="10"/>
        <rFont val="Arial"/>
        <family val="2"/>
      </rPr>
      <t>v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</si>
</sst>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8"/>
      <name val="Arial"/>
      <family val="0"/>
    </font>
    <font>
      <b/>
      <vertAlign val="subscript"/>
      <sz val="9.75"/>
      <color indexed="8"/>
      <name val="Arial"/>
      <family val="0"/>
    </font>
    <font>
      <b/>
      <sz val="11.75"/>
      <color indexed="8"/>
      <name val="Arial"/>
      <family val="0"/>
    </font>
    <font>
      <b/>
      <sz val="10.25"/>
      <color indexed="8"/>
      <name val="Arial"/>
      <family val="0"/>
    </font>
    <font>
      <b/>
      <vertAlign val="subscript"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name val="Calibri"/>
      <family val="0"/>
    </font>
    <font>
      <b/>
      <sz val="10"/>
      <name val="Calibri"/>
      <family val="0"/>
    </font>
    <font>
      <b/>
      <vertAlign val="subscript"/>
      <sz val="10"/>
      <name val="Calibri"/>
      <family val="2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i/>
      <sz val="10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6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/>
    </xf>
    <xf numFmtId="0" fontId="0" fillId="0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Transient Response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Initial Velocity: 12.4 [rad/s]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2695"/>
          <c:w val="0.91725"/>
          <c:h val="0.65725"/>
        </c:manualLayout>
      </c:layout>
      <c:lineChart>
        <c:grouping val="standard"/>
        <c:varyColors val="0"/>
        <c:ser>
          <c:idx val="0"/>
          <c:order val="0"/>
          <c:tx>
            <c:v>Experimental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'MM Transient Data'!$F$4:$F$12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'MM Transient Data'!$E$4:$E$12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Theoretical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'MM Transient Data'!$G$4:$G$12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258401"/>
        <c:axId val="38325610"/>
      </c:lineChart>
      <c:catAx>
        <c:axId val="425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25610"/>
        <c:crosses val="autoZero"/>
        <c:auto val="1"/>
        <c:lblOffset val="100"/>
        <c:tickLblSkip val="1"/>
        <c:noMultiLvlLbl val="0"/>
      </c:catAx>
      <c:valAx>
        <c:axId val="3832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</a:t>
                </a:r>
                <a:r>
                  <a:rPr lang="en-US" cap="none" sz="1000" b="1" i="0" u="none" baseline="-25000"/>
                  <a:t>b</a:t>
                </a:r>
                <a:r>
                  <a:rPr lang="en-US" cap="none" sz="1000" b="1" i="0" u="none" baseline="0"/>
                  <a:t>(</a:t>
                </a:r>
                <a:r>
                  <a:rPr lang="en-US" cap="none" sz="1000" b="1" i="1" u="none" baseline="0"/>
                  <a:t>t</a:t>
                </a:r>
                <a:r>
                  <a:rPr lang="en-US" cap="none" sz="1000" b="1" i="0" u="none" baseline="0"/>
                  <a:t>)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75"/>
          <c:y val="0.167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Transient Response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Initial Velocity: 29.4 [rad/s]
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28225"/>
          <c:w val="0.89725"/>
          <c:h val="0.6935"/>
        </c:manualLayout>
      </c:layout>
      <c:lineChart>
        <c:grouping val="standard"/>
        <c:varyColors val="0"/>
        <c:ser>
          <c:idx val="0"/>
          <c:order val="0"/>
          <c:tx>
            <c:v>Experimental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'MM Transient Data'!$F$14:$F$30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'MM Transient Data'!$E$14:$E$30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Theoretical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'MM Transient Data'!$G$14:$G$30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9386171"/>
        <c:axId val="17366676"/>
      </c:lineChart>
      <c:catAx>
        <c:axId val="938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</a:t>
                </a:r>
                <a:r>
                  <a:rPr lang="en-US" cap="none" sz="1000" b="1" i="0" u="none" baseline="-25000"/>
                  <a:t>b(</a:t>
                </a:r>
                <a:r>
                  <a:rPr lang="en-US" cap="none" sz="1000" b="1" i="1" u="none" baseline="0"/>
                  <a:t>t</a:t>
                </a:r>
                <a:r>
                  <a:rPr lang="en-US" cap="none" sz="1000" b="1" i="0" u="none" baseline="0"/>
                  <a:t>)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861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5"/>
          <c:y val="0.18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Transient Response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Initial Velocity: 59.7 [rad/s]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8575"/>
          <c:w val="0.95675"/>
          <c:h val="0.7715"/>
        </c:manualLayout>
      </c:layout>
      <c:lineChart>
        <c:grouping val="standard"/>
        <c:varyColors val="0"/>
        <c:ser>
          <c:idx val="0"/>
          <c:order val="0"/>
          <c:tx>
            <c:v>Experimental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'MM Transient Data'!$F$32:$F$57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'MM Transient Data'!$E$32:$E$57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Theoretical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'MM Transient Data'!$G$32:$G$57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22082357"/>
        <c:axId val="64523486"/>
      </c:lineChart>
      <c:catAx>
        <c:axId val="22082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23486"/>
        <c:crosses val="autoZero"/>
        <c:auto val="1"/>
        <c:lblOffset val="100"/>
        <c:tickLblSkip val="2"/>
        <c:noMultiLvlLbl val="0"/>
      </c:catAx>
      <c:valAx>
        <c:axId val="64523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</a:t>
                </a:r>
                <a:r>
                  <a:rPr lang="en-US" cap="none" sz="1000" b="1" i="0" u="none" baseline="-25000"/>
                  <a:t>b</a:t>
                </a:r>
                <a:r>
                  <a:rPr lang="en-US" cap="none" sz="1000" b="1" i="0" u="none" baseline="0"/>
                  <a:t>(</a:t>
                </a:r>
                <a:r>
                  <a:rPr lang="en-US" cap="none" sz="1000" b="1" i="1" u="none" baseline="0"/>
                  <a:t>t</a:t>
                </a:r>
                <a:r>
                  <a:rPr lang="en-US" cap="none" sz="1000" b="1" i="0" u="none" baseline="0"/>
                  <a:t>)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82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25"/>
          <c:y val="0.14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Displament Sensor Data
Starting Height  = 7.0 mm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21925"/>
          <c:w val="0.90025"/>
          <c:h val="0.64825"/>
        </c:manualLayout>
      </c:layout>
      <c:scatterChart>
        <c:scatterStyle val="smoothMarker"/>
        <c:varyColors val="0"/>
        <c:ser>
          <c:idx val="0"/>
          <c:order val="0"/>
          <c:tx>
            <c:v>Experiemental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'Displacement Sensor Data'!$D$38:$D$68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'Displacement Sensor Data'!$G$38:$G$68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Theoretical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'Displacement Sensor Data'!$D$38:$D$68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'Displacement Sensor Data'!$J$38:$J$68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43840463"/>
        <c:axId val="59019848"/>
      </c:scatterChart>
      <c:valAx>
        <c:axId val="43840463"/>
        <c:scaling>
          <c:orientation val="minMax"/>
          <c:max val="17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Rotational Velocity
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9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[rpm]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9848"/>
        <c:crosses val="autoZero"/>
        <c:crossBetween val="midCat"/>
        <c:dispUnits/>
        <c:majorUnit val="250"/>
      </c:valAx>
      <c:valAx>
        <c:axId val="59019848"/>
        <c:scaling>
          <c:orientation val="minMax"/>
          <c:max val="14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
y [mm]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046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675"/>
          <c:y val="0.153"/>
          <c:w val="0.37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Displament Sensor Data
Starting Height  = 11 mm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185"/>
          <c:w val="0.9005"/>
          <c:h val="0.64925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'Displacement Sensor Data'!$D$12:$D$20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'Displacement Sensor Data'!$G$12:$G$20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Theoretical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'Displacement Sensor Data'!$D$12:$D$20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'Displacement Sensor Data'!$J$12:$J$20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61416585"/>
        <c:axId val="15878354"/>
      </c:scatterChart>
      <c:valAx>
        <c:axId val="61416585"/>
        <c:scaling>
          <c:orientation val="minMax"/>
          <c:max val="11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Rotational Velocity
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9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[rpm]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78354"/>
        <c:crosses val="autoZero"/>
        <c:crossBetween val="midCat"/>
        <c:dispUnits/>
        <c:majorUnit val="100"/>
      </c:valAx>
      <c:valAx>
        <c:axId val="15878354"/>
        <c:scaling>
          <c:orientation val="minMax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
y [mm]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1658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4"/>
          <c:y val="0.1525"/>
          <c:w val="0.3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Force Sensor Data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Starting Height 7.0 [mm]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725"/>
          <c:w val="0.9245"/>
          <c:h val="0.69275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'Force Sensor Data'!$E$12:$E$44</c:f>
              <c:numCache/>
            </c:numRef>
          </c:xVal>
          <c:yVal>
            <c:numRef>
              <c:f>'Force Sensor Data'!$C$12:$C$44</c:f>
              <c:numCache/>
            </c:numRef>
          </c:yVal>
          <c:smooth val="1"/>
        </c:ser>
        <c:ser>
          <c:idx val="1"/>
          <c:order val="1"/>
          <c:tx>
            <c:v>Theoretical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'Force Sensor Data'!$E$12:$E$36</c:f>
              <c:numCache/>
            </c:numRef>
          </c:xVal>
          <c:yVal>
            <c:numRef>
              <c:f>'Force Sensor Data'!$I$12:$I$36</c:f>
              <c:numCache/>
            </c:numRef>
          </c:yVal>
          <c:smooth val="1"/>
        </c:ser>
        <c:axId val="8687459"/>
        <c:axId val="11078268"/>
      </c:scatterChart>
      <c:valAx>
        <c:axId val="868745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Rotational Velocity
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0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[rpm]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8268"/>
        <c:crosses val="autoZero"/>
        <c:crossBetween val="midCat"/>
        <c:dispUnits/>
      </c:valAx>
      <c:valAx>
        <c:axId val="1107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Vertical Force
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0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[N]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825"/>
          <c:y val="0.1285"/>
          <c:w val="0.25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Force Sensor Data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Starting Height 8.0 [mm]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675"/>
          <c:w val="0.92475"/>
          <c:h val="0.6935"/>
        </c:manualLayout>
      </c:layout>
      <c:scatterChart>
        <c:scatterStyle val="smoothMarker"/>
        <c:varyColors val="0"/>
        <c:ser>
          <c:idx val="0"/>
          <c:order val="0"/>
          <c:tx>
            <c:v>Experimental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'Force Sensor Data'!$E$70:$E$95</c:f>
              <c:numCache/>
            </c:numRef>
          </c:xVal>
          <c:yVal>
            <c:numRef>
              <c:f>'Force Sensor Data'!$C$70:$C$95</c:f>
              <c:numCache/>
            </c:numRef>
          </c:yVal>
          <c:smooth val="1"/>
        </c:ser>
        <c:ser>
          <c:idx val="1"/>
          <c:order val="1"/>
          <c:tx>
            <c:v>Theoretical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'Force Sensor Data'!$E$70:$E$95</c:f>
              <c:numCache/>
            </c:numRef>
          </c:xVal>
          <c:yVal>
            <c:numRef>
              <c:f>'Force Sensor Data'!$I$70:$I$95</c:f>
              <c:numCache/>
            </c:numRef>
          </c:yVal>
          <c:smooth val="1"/>
        </c:ser>
        <c:axId val="32595549"/>
        <c:axId val="24924486"/>
      </c:scatterChart>
      <c:valAx>
        <c:axId val="3259554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Rotational Velocity
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0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[rpm]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486"/>
        <c:crosses val="autoZero"/>
        <c:crossBetween val="midCat"/>
        <c:dispUnits/>
      </c:valAx>
      <c:valAx>
        <c:axId val="24924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Vertical Force
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0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[N]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5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"/>
          <c:y val="0.126"/>
          <c:w val="0.25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9525</xdr:rowOff>
    </xdr:from>
    <xdr:to>
      <xdr:col>7</xdr:col>
      <xdr:colOff>0</xdr:colOff>
      <xdr:row>76</xdr:row>
      <xdr:rowOff>9525</xdr:rowOff>
    </xdr:to>
    <xdr:graphicFrame>
      <xdr:nvGraphicFramePr>
        <xdr:cNvPr id="1" name="Chart 2"/>
        <xdr:cNvGraphicFramePr/>
      </xdr:nvGraphicFramePr>
      <xdr:xfrm>
        <a:off x="28575" y="9477375"/>
        <a:ext cx="68008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57</xdr:row>
      <xdr:rowOff>152400</xdr:rowOff>
    </xdr:from>
    <xdr:to>
      <xdr:col>17</xdr:col>
      <xdr:colOff>47625</xdr:colOff>
      <xdr:row>76</xdr:row>
      <xdr:rowOff>38100</xdr:rowOff>
    </xdr:to>
    <xdr:graphicFrame>
      <xdr:nvGraphicFramePr>
        <xdr:cNvPr id="2" name="Chart 3"/>
        <xdr:cNvGraphicFramePr/>
      </xdr:nvGraphicFramePr>
      <xdr:xfrm>
        <a:off x="6867525" y="9458325"/>
        <a:ext cx="61055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79</xdr:row>
      <xdr:rowOff>28575</xdr:rowOff>
    </xdr:from>
    <xdr:to>
      <xdr:col>17</xdr:col>
      <xdr:colOff>0</xdr:colOff>
      <xdr:row>104</xdr:row>
      <xdr:rowOff>114300</xdr:rowOff>
    </xdr:to>
    <xdr:graphicFrame>
      <xdr:nvGraphicFramePr>
        <xdr:cNvPr id="3" name="Chart 4"/>
        <xdr:cNvGraphicFramePr/>
      </xdr:nvGraphicFramePr>
      <xdr:xfrm>
        <a:off x="85725" y="12896850"/>
        <a:ext cx="1283970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35</xdr:row>
      <xdr:rowOff>0</xdr:rowOff>
    </xdr:from>
    <xdr:to>
      <xdr:col>18</xdr:col>
      <xdr:colOff>561975</xdr:colOff>
      <xdr:row>59</xdr:row>
      <xdr:rowOff>76200</xdr:rowOff>
    </xdr:to>
    <xdr:graphicFrame>
      <xdr:nvGraphicFramePr>
        <xdr:cNvPr id="1" name="Chart 3"/>
        <xdr:cNvGraphicFramePr/>
      </xdr:nvGraphicFramePr>
      <xdr:xfrm>
        <a:off x="10115550" y="5724525"/>
        <a:ext cx="57054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9</xdr:row>
      <xdr:rowOff>0</xdr:rowOff>
    </xdr:from>
    <xdr:to>
      <xdr:col>18</xdr:col>
      <xdr:colOff>571500</xdr:colOff>
      <xdr:row>33</xdr:row>
      <xdr:rowOff>85725</xdr:rowOff>
    </xdr:to>
    <xdr:graphicFrame>
      <xdr:nvGraphicFramePr>
        <xdr:cNvPr id="2" name="Chart 5"/>
        <xdr:cNvGraphicFramePr/>
      </xdr:nvGraphicFramePr>
      <xdr:xfrm>
        <a:off x="10115550" y="1476375"/>
        <a:ext cx="57150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8</xdr:col>
      <xdr:colOff>9525</xdr:colOff>
      <xdr:row>63</xdr:row>
      <xdr:rowOff>57150</xdr:rowOff>
    </xdr:to>
    <xdr:graphicFrame>
      <xdr:nvGraphicFramePr>
        <xdr:cNvPr id="1" name="Chart 3"/>
        <xdr:cNvGraphicFramePr/>
      </xdr:nvGraphicFramePr>
      <xdr:xfrm>
        <a:off x="0" y="6229350"/>
        <a:ext cx="80676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8</xdr:col>
      <xdr:colOff>19050</xdr:colOff>
      <xdr:row>121</xdr:row>
      <xdr:rowOff>47625</xdr:rowOff>
    </xdr:to>
    <xdr:graphicFrame>
      <xdr:nvGraphicFramePr>
        <xdr:cNvPr id="2" name="Chart 16"/>
        <xdr:cNvGraphicFramePr/>
      </xdr:nvGraphicFramePr>
      <xdr:xfrm>
        <a:off x="0" y="15640050"/>
        <a:ext cx="80772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85" zoomScaleNormal="85" zoomScalePageLayoutView="0" workbookViewId="0" topLeftCell="A49">
      <selection activeCell="H43" sqref="H43"/>
    </sheetView>
  </sheetViews>
  <sheetFormatPr defaultColWidth="9.140625" defaultRowHeight="12.75"/>
  <cols>
    <col min="1" max="1" width="19.421875" style="0" bestFit="1" customWidth="1"/>
    <col min="2" max="2" width="12.140625" style="0" bestFit="1" customWidth="1"/>
    <col min="3" max="3" width="10.57421875" style="0" bestFit="1" customWidth="1"/>
    <col min="4" max="4" width="11.8515625" style="0" bestFit="1" customWidth="1"/>
    <col min="5" max="5" width="17.28125" style="0" customWidth="1"/>
    <col min="6" max="6" width="11.8515625" style="0" bestFit="1" customWidth="1"/>
    <col min="7" max="7" width="19.28125" style="0" bestFit="1" customWidth="1"/>
  </cols>
  <sheetData>
    <row r="1" spans="1:11" ht="15.75">
      <c r="A1" s="76" t="s">
        <v>31</v>
      </c>
      <c r="B1" s="76"/>
      <c r="C1" s="76"/>
      <c r="D1" s="76"/>
      <c r="E1" s="76" t="s">
        <v>32</v>
      </c>
      <c r="F1" s="76"/>
      <c r="G1" s="73" t="s">
        <v>49</v>
      </c>
      <c r="H1" s="77" t="s">
        <v>50</v>
      </c>
      <c r="I1" s="77"/>
      <c r="J1" s="77"/>
      <c r="K1" s="77"/>
    </row>
    <row r="2" spans="1:7" ht="12.75">
      <c r="A2" s="14" t="s">
        <v>1</v>
      </c>
      <c r="B2" s="75" t="s">
        <v>28</v>
      </c>
      <c r="C2" s="75"/>
      <c r="D2" s="14" t="s">
        <v>0</v>
      </c>
      <c r="E2" s="14" t="s">
        <v>18</v>
      </c>
      <c r="F2" s="14" t="s">
        <v>17</v>
      </c>
      <c r="G2" s="14" t="s">
        <v>18</v>
      </c>
    </row>
    <row r="3" spans="1:7" ht="15.75">
      <c r="A3" s="28" t="s">
        <v>24</v>
      </c>
      <c r="B3" s="28" t="s">
        <v>21</v>
      </c>
      <c r="C3" s="28" t="s">
        <v>44</v>
      </c>
      <c r="D3" s="27" t="s">
        <v>26</v>
      </c>
      <c r="E3" s="27" t="s">
        <v>30</v>
      </c>
      <c r="F3" s="26" t="s">
        <v>29</v>
      </c>
      <c r="G3" s="27" t="s">
        <v>30</v>
      </c>
    </row>
    <row r="4" spans="1:7" ht="12.75">
      <c r="A4" s="14">
        <v>7.9</v>
      </c>
      <c r="B4" s="14">
        <f>A4*15</f>
        <v>118.5</v>
      </c>
      <c r="C4" s="14">
        <f>B4*3.14/30</f>
        <v>12.403</v>
      </c>
      <c r="D4" s="14">
        <v>9.65</v>
      </c>
      <c r="E4" s="69">
        <v>7.8</v>
      </c>
      <c r="F4" s="70">
        <v>0</v>
      </c>
      <c r="G4" s="7">
        <f>MAX(((C$4+0.5105/0.0061)*EXP(-0.023*F4)-0.5105/0.0061)*0.615,0)</f>
        <v>7.627845000000003</v>
      </c>
    </row>
    <row r="5" spans="1:7" ht="12.75">
      <c r="A5" s="14"/>
      <c r="B5" s="14"/>
      <c r="C5" s="14"/>
      <c r="D5" s="14"/>
      <c r="E5" s="71">
        <v>6</v>
      </c>
      <c r="F5" s="72">
        <v>1</v>
      </c>
      <c r="G5" s="7">
        <f aca="true" t="shared" si="0" ref="G5:G12">MAX(((C$4+0.5105/0.0061)*EXP(-0.023*F5)-0.5105/0.0061)*0.615,0)</f>
        <v>6.284142201234073</v>
      </c>
    </row>
    <row r="6" spans="1:7" ht="12.75">
      <c r="A6" s="14"/>
      <c r="B6" s="14"/>
      <c r="C6" s="14"/>
      <c r="D6" s="14"/>
      <c r="E6" s="71">
        <v>5</v>
      </c>
      <c r="F6" s="72">
        <v>2</v>
      </c>
      <c r="G6" s="7">
        <f t="shared" si="0"/>
        <v>4.970991866658983</v>
      </c>
    </row>
    <row r="7" spans="1:7" ht="12.75">
      <c r="A7" s="14"/>
      <c r="B7" s="14"/>
      <c r="C7" s="14"/>
      <c r="D7" s="14"/>
      <c r="E7" s="71">
        <v>3.8</v>
      </c>
      <c r="F7" s="72">
        <v>3</v>
      </c>
      <c r="G7" s="7">
        <f t="shared" si="0"/>
        <v>3.687699309124412</v>
      </c>
    </row>
    <row r="8" spans="1:7" ht="12.75">
      <c r="A8" s="14"/>
      <c r="B8" s="14"/>
      <c r="C8" s="14"/>
      <c r="D8" s="14"/>
      <c r="E8" s="71">
        <v>2.5</v>
      </c>
      <c r="F8" s="72">
        <v>4</v>
      </c>
      <c r="G8" s="7">
        <f t="shared" si="0"/>
        <v>2.4335856369404154</v>
      </c>
    </row>
    <row r="9" spans="1:7" ht="12.75">
      <c r="A9" s="14"/>
      <c r="B9" s="14"/>
      <c r="C9" s="14"/>
      <c r="D9" s="14"/>
      <c r="E9" s="71">
        <v>1.2</v>
      </c>
      <c r="F9" s="72">
        <v>5</v>
      </c>
      <c r="G9" s="7">
        <f t="shared" si="0"/>
        <v>1.2079873947278563</v>
      </c>
    </row>
    <row r="10" spans="1:7" ht="12.75">
      <c r="A10" s="14"/>
      <c r="B10" s="14"/>
      <c r="C10" s="14"/>
      <c r="D10" s="14"/>
      <c r="E10" s="71">
        <v>0.2</v>
      </c>
      <c r="F10" s="72">
        <v>6</v>
      </c>
      <c r="G10" s="7">
        <f t="shared" si="0"/>
        <v>0.010256212435055615</v>
      </c>
    </row>
    <row r="11" spans="1:7" ht="12.75">
      <c r="A11" s="14"/>
      <c r="B11" s="14"/>
      <c r="C11" s="14"/>
      <c r="D11" s="14"/>
      <c r="E11" s="71">
        <v>0.2</v>
      </c>
      <c r="F11" s="72">
        <v>7</v>
      </c>
      <c r="G11" s="7">
        <f t="shared" si="0"/>
        <v>0</v>
      </c>
    </row>
    <row r="12" spans="1:7" ht="12.75">
      <c r="A12" s="14"/>
      <c r="B12" s="14"/>
      <c r="C12" s="14"/>
      <c r="D12" s="14"/>
      <c r="E12" s="71">
        <v>0.1</v>
      </c>
      <c r="F12" s="72">
        <v>8</v>
      </c>
      <c r="G12" s="7">
        <f t="shared" si="0"/>
        <v>0</v>
      </c>
    </row>
    <row r="13" spans="1:7" ht="12.75">
      <c r="A13" s="14"/>
      <c r="B13" s="14"/>
      <c r="C13" s="14"/>
      <c r="D13" s="14"/>
      <c r="E13" s="14"/>
      <c r="F13" s="14"/>
      <c r="G13" s="7"/>
    </row>
    <row r="14" spans="1:7" ht="12.75">
      <c r="A14" s="14">
        <v>18.7</v>
      </c>
      <c r="B14" s="14">
        <f>A14*15</f>
        <v>280.5</v>
      </c>
      <c r="C14" s="14">
        <f>B14*3.14/30</f>
        <v>29.358999999999998</v>
      </c>
      <c r="D14" s="14">
        <v>20.6</v>
      </c>
      <c r="E14" s="71">
        <v>18.2</v>
      </c>
      <c r="F14" s="72">
        <v>0</v>
      </c>
      <c r="G14" s="7">
        <f>MAX(((C$14+0.5105/0.0061)*EXP(-0.023*F14)-0.5105/0.0061)*0.615,0)</f>
        <v>18.055784999999997</v>
      </c>
    </row>
    <row r="15" spans="1:7" ht="12.75">
      <c r="A15" s="14"/>
      <c r="B15" s="14"/>
      <c r="C15" s="14"/>
      <c r="D15" s="14"/>
      <c r="E15" s="71">
        <v>16.8</v>
      </c>
      <c r="F15" s="72">
        <v>1</v>
      </c>
      <c r="G15" s="7">
        <f aca="true" t="shared" si="1" ref="G15:G30">MAX(((C$14+0.5105/0.0061)*EXP(-0.023*F15)-0.5105/0.0061)*0.615,0)</f>
        <v>16.474976746272777</v>
      </c>
    </row>
    <row r="16" spans="1:7" ht="12.75">
      <c r="A16" s="14"/>
      <c r="B16" s="14"/>
      <c r="C16" s="14"/>
      <c r="D16" s="14"/>
      <c r="E16" s="71">
        <v>15.6</v>
      </c>
      <c r="F16" s="72">
        <v>2</v>
      </c>
      <c r="G16" s="7">
        <f t="shared" si="1"/>
        <v>14.930112145866012</v>
      </c>
    </row>
    <row r="17" spans="1:7" ht="12.75">
      <c r="A17" s="14"/>
      <c r="B17" s="14"/>
      <c r="C17" s="14"/>
      <c r="D17" s="14"/>
      <c r="E17" s="71">
        <v>13.9</v>
      </c>
      <c r="F17" s="72">
        <v>3</v>
      </c>
      <c r="G17" s="7">
        <f t="shared" si="1"/>
        <v>13.42037392937909</v>
      </c>
    </row>
    <row r="18" spans="1:7" ht="12.75">
      <c r="A18" s="14"/>
      <c r="B18" s="14"/>
      <c r="C18" s="14"/>
      <c r="D18" s="14"/>
      <c r="E18" s="71">
        <v>12.8</v>
      </c>
      <c r="F18" s="72">
        <v>4</v>
      </c>
      <c r="G18" s="7">
        <f t="shared" si="1"/>
        <v>11.944963410087638</v>
      </c>
    </row>
    <row r="19" spans="1:7" ht="12.75">
      <c r="A19" s="14"/>
      <c r="B19" s="14"/>
      <c r="C19" s="14"/>
      <c r="D19" s="14"/>
      <c r="E19" s="71">
        <v>11.3</v>
      </c>
      <c r="F19" s="72">
        <v>5</v>
      </c>
      <c r="G19" s="7">
        <f t="shared" si="1"/>
        <v>10.503100061419651</v>
      </c>
    </row>
    <row r="20" spans="1:7" ht="12.75">
      <c r="A20" s="14"/>
      <c r="B20" s="14"/>
      <c r="C20" s="14"/>
      <c r="D20" s="14"/>
      <c r="E20" s="71">
        <v>9.8</v>
      </c>
      <c r="F20" s="72">
        <v>6</v>
      </c>
      <c r="G20" s="7">
        <f t="shared" si="1"/>
        <v>9.09402110403873</v>
      </c>
    </row>
    <row r="21" spans="1:7" ht="12.75">
      <c r="A21" s="14"/>
      <c r="B21" s="14"/>
      <c r="C21" s="14"/>
      <c r="D21" s="14"/>
      <c r="E21" s="71">
        <v>8.7</v>
      </c>
      <c r="F21" s="72">
        <v>7</v>
      </c>
      <c r="G21" s="7">
        <f t="shared" si="1"/>
        <v>7.71698110231599</v>
      </c>
    </row>
    <row r="22" spans="1:7" ht="12.75">
      <c r="A22" s="14"/>
      <c r="B22" s="14"/>
      <c r="C22" s="14"/>
      <c r="D22" s="14"/>
      <c r="E22" s="71">
        <v>7.4</v>
      </c>
      <c r="F22" s="72">
        <v>8</v>
      </c>
      <c r="G22" s="7">
        <f t="shared" si="1"/>
        <v>6.371251569977269</v>
      </c>
    </row>
    <row r="23" spans="1:7" ht="12.75">
      <c r="A23" s="14"/>
      <c r="B23" s="14"/>
      <c r="C23" s="14"/>
      <c r="D23" s="14"/>
      <c r="E23" s="71">
        <v>5.9</v>
      </c>
      <c r="F23" s="72">
        <v>9</v>
      </c>
      <c r="G23" s="7">
        <f t="shared" si="1"/>
        <v>5.056120584716874</v>
      </c>
    </row>
    <row r="24" spans="1:7" ht="12.75">
      <c r="A24" s="14"/>
      <c r="B24" s="14"/>
      <c r="C24" s="14"/>
      <c r="D24" s="14"/>
      <c r="E24" s="71">
        <v>4.7</v>
      </c>
      <c r="F24" s="72">
        <v>10</v>
      </c>
      <c r="G24" s="7">
        <f t="shared" si="1"/>
        <v>3.7708924115741063</v>
      </c>
    </row>
    <row r="25" spans="1:7" ht="12.75">
      <c r="A25" s="14"/>
      <c r="B25" s="14"/>
      <c r="C25" s="14"/>
      <c r="D25" s="14"/>
      <c r="E25" s="71">
        <v>3.5</v>
      </c>
      <c r="F25" s="72">
        <v>11</v>
      </c>
      <c r="G25" s="7">
        <f t="shared" si="1"/>
        <v>2.514887134873204</v>
      </c>
    </row>
    <row r="26" spans="1:7" ht="12.75">
      <c r="A26" s="14"/>
      <c r="B26" s="14"/>
      <c r="C26" s="14"/>
      <c r="D26" s="14"/>
      <c r="E26" s="71">
        <v>2.2</v>
      </c>
      <c r="F26" s="72">
        <v>12</v>
      </c>
      <c r="G26" s="7">
        <f t="shared" si="1"/>
        <v>1.2874402985321431</v>
      </c>
    </row>
    <row r="27" spans="1:7" ht="12.75">
      <c r="A27" s="14"/>
      <c r="B27" s="14"/>
      <c r="C27" s="14"/>
      <c r="D27" s="14"/>
      <c r="E27" s="71">
        <v>1</v>
      </c>
      <c r="F27" s="72">
        <v>13</v>
      </c>
      <c r="G27" s="7">
        <f t="shared" si="1"/>
        <v>0.08790255454983267</v>
      </c>
    </row>
    <row r="28" spans="1:7" ht="12.75">
      <c r="A28" s="14"/>
      <c r="B28" s="14"/>
      <c r="C28" s="14"/>
      <c r="D28" s="14"/>
      <c r="E28" s="71">
        <v>0.2</v>
      </c>
      <c r="F28" s="72">
        <v>14</v>
      </c>
      <c r="G28" s="7">
        <f t="shared" si="1"/>
        <v>0</v>
      </c>
    </row>
    <row r="29" spans="1:7" ht="12.75">
      <c r="A29" s="14"/>
      <c r="B29" s="14"/>
      <c r="C29" s="14"/>
      <c r="D29" s="14"/>
      <c r="E29" s="71">
        <v>0.2</v>
      </c>
      <c r="F29" s="72">
        <v>15</v>
      </c>
      <c r="G29" s="7">
        <f t="shared" si="1"/>
        <v>0</v>
      </c>
    </row>
    <row r="30" spans="1:7" ht="12.75">
      <c r="A30" s="14"/>
      <c r="B30" s="14"/>
      <c r="C30" s="14"/>
      <c r="D30" s="14"/>
      <c r="E30" s="71">
        <v>0.1</v>
      </c>
      <c r="F30" s="72">
        <v>16</v>
      </c>
      <c r="G30" s="7">
        <f t="shared" si="1"/>
        <v>0</v>
      </c>
    </row>
    <row r="31" spans="1:7" ht="12.75">
      <c r="A31" s="14"/>
      <c r="B31" s="14"/>
      <c r="C31" s="14"/>
      <c r="D31" s="14"/>
      <c r="E31" s="14"/>
      <c r="F31" s="14"/>
      <c r="G31" s="7"/>
    </row>
    <row r="32" spans="1:7" ht="12.75">
      <c r="A32" s="14">
        <v>38</v>
      </c>
      <c r="B32" s="14">
        <f>A32*15</f>
        <v>570</v>
      </c>
      <c r="C32" s="14">
        <f>B32*3.14/30</f>
        <v>59.660000000000004</v>
      </c>
      <c r="D32" s="14">
        <v>39.5</v>
      </c>
      <c r="E32" s="71">
        <v>36.4</v>
      </c>
      <c r="F32" s="72">
        <v>0</v>
      </c>
      <c r="G32" s="7">
        <f>MAX(((C$32+0.5105/0.0061)*EXP(-0.023*F32)-0.5105/0.0061)*0.615,0)</f>
        <v>36.6909</v>
      </c>
    </row>
    <row r="33" spans="1:7" ht="12.75">
      <c r="A33" s="14"/>
      <c r="B33" s="14"/>
      <c r="C33" s="14"/>
      <c r="D33" s="14"/>
      <c r="E33" s="71">
        <v>34.2</v>
      </c>
      <c r="F33" s="72">
        <v>1</v>
      </c>
      <c r="G33" s="7">
        <f aca="true" t="shared" si="2" ref="G33:G57">MAX(((C$32+0.5105/0.0061)*EXP(-0.023*F33)-0.5105/0.0061)*0.615,0)</f>
        <v>34.68637551657343</v>
      </c>
    </row>
    <row r="34" spans="1:7" ht="12.75">
      <c r="A34" s="14"/>
      <c r="B34" s="14"/>
      <c r="C34" s="14"/>
      <c r="D34" s="14"/>
      <c r="E34" s="71">
        <v>32.4</v>
      </c>
      <c r="F34" s="72">
        <v>2</v>
      </c>
      <c r="G34" s="7">
        <f t="shared" si="2"/>
        <v>32.72742894111564</v>
      </c>
    </row>
    <row r="35" spans="1:7" ht="12.75">
      <c r="A35" s="14"/>
      <c r="B35" s="14"/>
      <c r="C35" s="14"/>
      <c r="D35" s="14"/>
      <c r="E35" s="71">
        <v>30.6</v>
      </c>
      <c r="F35" s="72">
        <v>3</v>
      </c>
      <c r="G35" s="7">
        <f t="shared" si="2"/>
        <v>30.81302394520459</v>
      </c>
    </row>
    <row r="36" spans="1:7" ht="12.75">
      <c r="A36" s="14"/>
      <c r="B36" s="14"/>
      <c r="C36" s="14"/>
      <c r="D36" s="14"/>
      <c r="E36" s="71">
        <v>29</v>
      </c>
      <c r="F36" s="72">
        <v>4</v>
      </c>
      <c r="G36" s="7">
        <f t="shared" si="2"/>
        <v>28.942147763952587</v>
      </c>
    </row>
    <row r="37" spans="1:7" ht="12.75">
      <c r="A37" s="14"/>
      <c r="B37" s="14"/>
      <c r="C37" s="14"/>
      <c r="D37" s="14"/>
      <c r="E37" s="71">
        <v>27</v>
      </c>
      <c r="F37" s="72">
        <v>5</v>
      </c>
      <c r="G37" s="7">
        <f t="shared" si="2"/>
        <v>27.113810660230005</v>
      </c>
    </row>
    <row r="38" spans="1:7" ht="12.75">
      <c r="A38" s="14"/>
      <c r="B38" s="14"/>
      <c r="C38" s="14"/>
      <c r="D38" s="14"/>
      <c r="E38" s="71">
        <v>25.4</v>
      </c>
      <c r="F38" s="72">
        <v>6</v>
      </c>
      <c r="G38" s="7">
        <f t="shared" si="2"/>
        <v>25.327045401071235</v>
      </c>
    </row>
    <row r="39" spans="1:7" ht="12.75">
      <c r="A39" s="14"/>
      <c r="B39" s="14"/>
      <c r="C39" s="14"/>
      <c r="D39" s="14"/>
      <c r="E39" s="71">
        <v>24.2</v>
      </c>
      <c r="F39" s="72">
        <v>7</v>
      </c>
      <c r="G39" s="7">
        <f t="shared" si="2"/>
        <v>23.580906745985928</v>
      </c>
    </row>
    <row r="40" spans="1:7" ht="12.75">
      <c r="A40" s="14"/>
      <c r="B40" s="14"/>
      <c r="C40" s="14"/>
      <c r="D40" s="14"/>
      <c r="E40" s="71">
        <v>21.8</v>
      </c>
      <c r="F40" s="72">
        <v>8</v>
      </c>
      <c r="G40" s="7">
        <f t="shared" si="2"/>
        <v>21.874470946904736</v>
      </c>
    </row>
    <row r="41" spans="1:7" ht="12.75">
      <c r="A41" s="14"/>
      <c r="B41" s="14"/>
      <c r="C41" s="14"/>
      <c r="D41" s="14"/>
      <c r="E41" s="71">
        <v>20.4</v>
      </c>
      <c r="F41" s="72">
        <v>9</v>
      </c>
      <c r="G41" s="7">
        <f t="shared" si="2"/>
        <v>20.206835259495005</v>
      </c>
    </row>
    <row r="42" spans="1:7" ht="12.75">
      <c r="A42" s="14"/>
      <c r="B42" s="14"/>
      <c r="C42" s="14"/>
      <c r="D42" s="14"/>
      <c r="E42" s="71">
        <v>18.8</v>
      </c>
      <c r="F42" s="72">
        <v>10</v>
      </c>
      <c r="G42" s="7">
        <f t="shared" si="2"/>
        <v>18.57711746558802</v>
      </c>
    </row>
    <row r="43" spans="1:7" ht="12.75">
      <c r="A43" s="14"/>
      <c r="B43" s="14"/>
      <c r="C43" s="14"/>
      <c r="D43" s="14"/>
      <c r="E43" s="71">
        <v>17.6</v>
      </c>
      <c r="F43" s="72">
        <v>11</v>
      </c>
      <c r="G43" s="7">
        <f t="shared" si="2"/>
        <v>16.984455406464967</v>
      </c>
    </row>
    <row r="44" spans="1:7" ht="12.75">
      <c r="A44" s="14"/>
      <c r="B44" s="14"/>
      <c r="C44" s="14"/>
      <c r="D44" s="14"/>
      <c r="E44" s="71">
        <v>15.8</v>
      </c>
      <c r="F44" s="72">
        <v>12</v>
      </c>
      <c r="G44" s="7">
        <f t="shared" si="2"/>
        <v>15.428006526754917</v>
      </c>
    </row>
    <row r="45" spans="1:7" ht="12.75">
      <c r="A45" s="14"/>
      <c r="B45" s="14"/>
      <c r="C45" s="14"/>
      <c r="D45" s="14"/>
      <c r="E45" s="71">
        <v>14.2</v>
      </c>
      <c r="F45" s="72">
        <v>13</v>
      </c>
      <c r="G45" s="7">
        <f t="shared" si="2"/>
        <v>13.906947428703345</v>
      </c>
    </row>
    <row r="46" spans="1:7" ht="12.75">
      <c r="A46" s="14"/>
      <c r="B46" s="14"/>
      <c r="C46" s="14"/>
      <c r="D46" s="14"/>
      <c r="E46" s="71">
        <v>12.2</v>
      </c>
      <c r="F46" s="72">
        <v>14</v>
      </c>
      <c r="G46" s="7">
        <f t="shared" si="2"/>
        <v>12.420473436575517</v>
      </c>
    </row>
    <row r="47" spans="1:7" ht="12.75">
      <c r="A47" s="14"/>
      <c r="B47" s="14"/>
      <c r="C47" s="14"/>
      <c r="D47" s="14"/>
      <c r="E47" s="71">
        <v>11</v>
      </c>
      <c r="F47" s="72">
        <v>15</v>
      </c>
      <c r="G47" s="7">
        <f t="shared" si="2"/>
        <v>10.967798170964295</v>
      </c>
    </row>
    <row r="48" spans="1:7" ht="12.75">
      <c r="A48" s="14"/>
      <c r="B48" s="14"/>
      <c r="C48" s="14"/>
      <c r="D48" s="14"/>
      <c r="E48" s="71">
        <v>9.4</v>
      </c>
      <c r="F48" s="72">
        <v>16</v>
      </c>
      <c r="G48" s="7">
        <f t="shared" si="2"/>
        <v>9.548153132777065</v>
      </c>
    </row>
    <row r="49" spans="1:7" ht="12.75">
      <c r="A49" s="14"/>
      <c r="B49" s="14"/>
      <c r="C49" s="14"/>
      <c r="D49" s="14"/>
      <c r="E49" s="71">
        <v>7.8</v>
      </c>
      <c r="F49" s="72">
        <v>17</v>
      </c>
      <c r="G49" s="7">
        <f t="shared" si="2"/>
        <v>8.160787296681809</v>
      </c>
    </row>
    <row r="50" spans="1:7" ht="12.75">
      <c r="A50" s="14"/>
      <c r="B50" s="14"/>
      <c r="C50" s="14"/>
      <c r="D50" s="14"/>
      <c r="E50" s="71">
        <v>6.6</v>
      </c>
      <c r="F50" s="72">
        <v>18</v>
      </c>
      <c r="G50" s="7">
        <f t="shared" si="2"/>
        <v>6.804966713797181</v>
      </c>
    </row>
    <row r="51" spans="1:7" ht="12.75">
      <c r="A51" s="14"/>
      <c r="B51" s="14"/>
      <c r="C51" s="14"/>
      <c r="D51" s="14"/>
      <c r="E51" s="71">
        <v>5</v>
      </c>
      <c r="F51" s="72">
        <v>19</v>
      </c>
      <c r="G51" s="7">
        <f t="shared" si="2"/>
        <v>5.479974123416403</v>
      </c>
    </row>
    <row r="52" spans="1:7" ht="12.75">
      <c r="A52" s="14"/>
      <c r="B52" s="14"/>
      <c r="C52" s="14"/>
      <c r="D52" s="14"/>
      <c r="E52" s="71">
        <v>3.8</v>
      </c>
      <c r="F52" s="72">
        <v>20</v>
      </c>
      <c r="G52" s="7">
        <f t="shared" si="2"/>
        <v>4.185108573559695</v>
      </c>
    </row>
    <row r="53" spans="1:7" ht="12.75">
      <c r="A53" s="14"/>
      <c r="B53" s="14"/>
      <c r="C53" s="14"/>
      <c r="D53" s="14"/>
      <c r="E53" s="71">
        <v>2.8</v>
      </c>
      <c r="F53" s="72">
        <v>21</v>
      </c>
      <c r="G53" s="7">
        <f t="shared" si="2"/>
        <v>2.9196850501542784</v>
      </c>
    </row>
    <row r="54" spans="1:7" ht="12.75">
      <c r="A54" s="14"/>
      <c r="B54" s="14"/>
      <c r="C54" s="14"/>
      <c r="D54" s="14"/>
      <c r="E54" s="71">
        <v>1.4</v>
      </c>
      <c r="F54" s="72">
        <v>22</v>
      </c>
      <c r="G54" s="7">
        <f t="shared" si="2"/>
        <v>1.6830341146459789</v>
      </c>
    </row>
    <row r="55" spans="1:7" ht="12.75">
      <c r="A55" s="14"/>
      <c r="B55" s="14"/>
      <c r="C55" s="14"/>
      <c r="D55" s="14"/>
      <c r="E55" s="71">
        <v>0.2</v>
      </c>
      <c r="F55" s="72">
        <v>23</v>
      </c>
      <c r="G55" s="7">
        <f t="shared" si="2"/>
        <v>0.4745015498505791</v>
      </c>
    </row>
    <row r="56" spans="1:7" ht="12.75">
      <c r="A56" s="14"/>
      <c r="B56" s="14"/>
      <c r="C56" s="14"/>
      <c r="D56" s="14"/>
      <c r="E56" s="71">
        <v>0.2</v>
      </c>
      <c r="F56" s="72">
        <v>24</v>
      </c>
      <c r="G56" s="7">
        <f t="shared" si="2"/>
        <v>0</v>
      </c>
    </row>
    <row r="57" spans="1:7" ht="12.75">
      <c r="A57" s="14"/>
      <c r="B57" s="14"/>
      <c r="C57" s="14"/>
      <c r="D57" s="14"/>
      <c r="E57" s="71">
        <v>0.1</v>
      </c>
      <c r="F57" s="72">
        <v>25</v>
      </c>
      <c r="G57" s="7">
        <f t="shared" si="2"/>
        <v>0</v>
      </c>
    </row>
  </sheetData>
  <sheetProtection/>
  <mergeCells count="4">
    <mergeCell ref="B2:C2"/>
    <mergeCell ref="A1:D1"/>
    <mergeCell ref="E1:F1"/>
    <mergeCell ref="H1:K1"/>
  </mergeCells>
  <printOptions/>
  <pageMargins left="0.25" right="0.25" top="0.75" bottom="0.75" header="0.3" footer="0.3"/>
  <pageSetup fitToHeight="0" fitToWidth="1"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8.421875" style="0" bestFit="1" customWidth="1"/>
    <col min="2" max="2" width="13.8515625" style="0" bestFit="1" customWidth="1"/>
    <col min="3" max="3" width="16.00390625" style="0" bestFit="1" customWidth="1"/>
    <col min="4" max="4" width="12.28125" style="0" bestFit="1" customWidth="1"/>
    <col min="5" max="5" width="13.8515625" style="0" bestFit="1" customWidth="1"/>
    <col min="6" max="6" width="16.00390625" style="0" bestFit="1" customWidth="1"/>
  </cols>
  <sheetData>
    <row r="1" spans="1:3" ht="12.75">
      <c r="A1" s="6" t="s">
        <v>9</v>
      </c>
      <c r="B1" s="10">
        <v>3.705</v>
      </c>
      <c r="C1" t="s">
        <v>6</v>
      </c>
    </row>
    <row r="2" spans="1:3" ht="12.75">
      <c r="A2" s="13" t="s">
        <v>11</v>
      </c>
      <c r="B2" s="11">
        <v>11</v>
      </c>
      <c r="C2" t="s">
        <v>8</v>
      </c>
    </row>
    <row r="4" spans="1:3" ht="12.75">
      <c r="A4" s="58" t="s">
        <v>7</v>
      </c>
      <c r="B4" s="59" t="s">
        <v>13</v>
      </c>
      <c r="C4" s="60" t="s">
        <v>14</v>
      </c>
    </row>
    <row r="5" spans="1:3" ht="12.75">
      <c r="A5" s="61" t="s">
        <v>8</v>
      </c>
      <c r="B5" s="1" t="s">
        <v>6</v>
      </c>
      <c r="C5" s="62" t="s">
        <v>12</v>
      </c>
    </row>
    <row r="6" spans="1:3" ht="12.75">
      <c r="A6" s="64">
        <v>2</v>
      </c>
      <c r="B6" s="65">
        <v>3.542</v>
      </c>
      <c r="C6" s="66">
        <f aca="true" t="shared" si="0" ref="C6:C15">A6/(B$1-B6)</f>
        <v>12.26993865030673</v>
      </c>
    </row>
    <row r="7" spans="1:3" ht="12.75">
      <c r="A7" s="67">
        <v>3</v>
      </c>
      <c r="B7" s="68">
        <v>3.449</v>
      </c>
      <c r="C7" s="60">
        <f t="shared" si="0"/>
        <v>11.71874999999999</v>
      </c>
    </row>
    <row r="8" spans="1:3" ht="12.75">
      <c r="A8" s="67">
        <v>4</v>
      </c>
      <c r="B8" s="59">
        <v>3.338</v>
      </c>
      <c r="C8" s="60">
        <f t="shared" si="0"/>
        <v>10.899182561307903</v>
      </c>
    </row>
    <row r="9" spans="1:3" ht="12.75">
      <c r="A9" s="67">
        <v>5</v>
      </c>
      <c r="B9" s="59">
        <v>3.247</v>
      </c>
      <c r="C9" s="60">
        <f t="shared" si="0"/>
        <v>10.917030567685584</v>
      </c>
    </row>
    <row r="10" spans="1:3" ht="12.75">
      <c r="A10" s="67">
        <v>6</v>
      </c>
      <c r="B10" s="68">
        <v>3.124</v>
      </c>
      <c r="C10" s="60">
        <f t="shared" si="0"/>
        <v>10.327022375215147</v>
      </c>
    </row>
    <row r="11" spans="1:3" ht="12.75">
      <c r="A11" s="67">
        <v>7</v>
      </c>
      <c r="B11" s="59">
        <v>3.0358</v>
      </c>
      <c r="C11" s="60">
        <f t="shared" si="0"/>
        <v>10.460251046025105</v>
      </c>
    </row>
    <row r="12" spans="1:3" ht="12.75">
      <c r="A12" s="67">
        <v>8</v>
      </c>
      <c r="B12" s="68">
        <v>2.9012</v>
      </c>
      <c r="C12" s="60">
        <f t="shared" si="0"/>
        <v>9.952724558347844</v>
      </c>
    </row>
    <row r="13" spans="1:3" ht="12.75">
      <c r="A13" s="67">
        <v>9</v>
      </c>
      <c r="B13" s="68">
        <v>2.7843</v>
      </c>
      <c r="C13" s="60">
        <f t="shared" si="0"/>
        <v>9.775171065493645</v>
      </c>
    </row>
    <row r="14" spans="1:3" ht="12.75">
      <c r="A14" s="67">
        <v>10</v>
      </c>
      <c r="B14" s="59">
        <v>2.4432</v>
      </c>
      <c r="C14" s="60">
        <f t="shared" si="0"/>
        <v>7.925186241876684</v>
      </c>
    </row>
    <row r="15" spans="1:3" ht="12.75">
      <c r="A15" s="67">
        <v>11</v>
      </c>
      <c r="B15" s="68">
        <v>2.364</v>
      </c>
      <c r="C15" s="60">
        <f t="shared" si="0"/>
        <v>8.20283370618941</v>
      </c>
    </row>
    <row r="17" spans="1:3" ht="12.75">
      <c r="A17" s="32" t="s">
        <v>33</v>
      </c>
      <c r="B17">
        <f>SUM(C6:C15)/10</f>
        <v>10.244809077244806</v>
      </c>
      <c r="C17" t="s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zoomScalePageLayoutView="0" workbookViewId="0" topLeftCell="D1">
      <selection activeCell="J38" sqref="J38"/>
    </sheetView>
  </sheetViews>
  <sheetFormatPr defaultColWidth="9.140625" defaultRowHeight="12.75"/>
  <cols>
    <col min="1" max="1" width="13.28125" style="0" bestFit="1" customWidth="1"/>
    <col min="2" max="2" width="28.28125" style="0" bestFit="1" customWidth="1"/>
    <col min="3" max="3" width="18.8515625" style="0" bestFit="1" customWidth="1"/>
    <col min="7" max="7" width="13.421875" style="0" bestFit="1" customWidth="1"/>
    <col min="8" max="8" width="13.421875" style="0" customWidth="1"/>
    <col min="9" max="9" width="22.57421875" style="0" bestFit="1" customWidth="1"/>
    <col min="10" max="10" width="13.7109375" style="0" customWidth="1"/>
    <col min="12" max="12" width="13.8515625" style="0" customWidth="1"/>
  </cols>
  <sheetData>
    <row r="1" spans="1:12" ht="12.75">
      <c r="A1" s="84" t="s">
        <v>10</v>
      </c>
      <c r="B1" s="84"/>
      <c r="L1" s="3"/>
    </row>
    <row r="2" spans="1:12" ht="12.75">
      <c r="A2" s="80" t="s">
        <v>34</v>
      </c>
      <c r="B2" s="80"/>
      <c r="L2" s="12"/>
    </row>
    <row r="3" spans="1:12" ht="12.75">
      <c r="A3" s="80" t="s">
        <v>48</v>
      </c>
      <c r="B3" s="80"/>
      <c r="C3" s="80"/>
      <c r="L3" s="3"/>
    </row>
    <row r="4" spans="1:12" ht="12.75">
      <c r="A4" s="80" t="s">
        <v>35</v>
      </c>
      <c r="B4" s="80"/>
      <c r="L4" s="3"/>
    </row>
    <row r="5" spans="1:3" ht="14.25">
      <c r="A5" s="80" t="s">
        <v>47</v>
      </c>
      <c r="B5" s="80"/>
      <c r="C5" s="80"/>
    </row>
    <row r="6" spans="1:3" ht="12.75">
      <c r="A6" s="33"/>
      <c r="B6" s="33"/>
      <c r="C6" s="33"/>
    </row>
    <row r="7" spans="1:4" ht="12.75">
      <c r="A7" s="81" t="s">
        <v>9</v>
      </c>
      <c r="B7" s="81"/>
      <c r="C7" s="10">
        <v>3.705</v>
      </c>
      <c r="D7" t="s">
        <v>6</v>
      </c>
    </row>
    <row r="8" spans="1:4" ht="12.75">
      <c r="A8" s="82" t="s">
        <v>11</v>
      </c>
      <c r="B8" s="82"/>
      <c r="C8" s="11">
        <v>11</v>
      </c>
      <c r="D8" t="s">
        <v>8</v>
      </c>
    </row>
    <row r="9" spans="1:10" ht="12.75">
      <c r="A9" s="79" t="s">
        <v>4</v>
      </c>
      <c r="B9" s="79"/>
      <c r="C9" s="83"/>
      <c r="D9" s="63" t="s">
        <v>5</v>
      </c>
      <c r="E9" s="63"/>
      <c r="F9" s="63"/>
      <c r="G9" s="63"/>
      <c r="H9" s="63"/>
      <c r="I9" s="78" t="s">
        <v>37</v>
      </c>
      <c r="J9" s="79"/>
    </row>
    <row r="10" spans="1:10" ht="12.75">
      <c r="A10" s="2" t="s">
        <v>0</v>
      </c>
      <c r="B10" s="2" t="s">
        <v>2</v>
      </c>
      <c r="C10" s="2" t="s">
        <v>1</v>
      </c>
      <c r="D10" s="85" t="s">
        <v>3</v>
      </c>
      <c r="E10" s="85"/>
      <c r="F10" s="85"/>
      <c r="G10" s="4" t="s">
        <v>15</v>
      </c>
      <c r="H10" s="4" t="s">
        <v>7</v>
      </c>
      <c r="I10" s="43" t="s">
        <v>39</v>
      </c>
      <c r="J10" s="4" t="s">
        <v>15</v>
      </c>
    </row>
    <row r="11" spans="1:10" ht="15.75">
      <c r="A11" s="26" t="s">
        <v>26</v>
      </c>
      <c r="B11" s="1" t="s">
        <v>6</v>
      </c>
      <c r="C11" s="26" t="s">
        <v>24</v>
      </c>
      <c r="D11" s="28" t="s">
        <v>21</v>
      </c>
      <c r="E11" s="28" t="s">
        <v>44</v>
      </c>
      <c r="F11" s="27" t="s">
        <v>23</v>
      </c>
      <c r="G11" s="5" t="s">
        <v>8</v>
      </c>
      <c r="H11" s="5" t="s">
        <v>8</v>
      </c>
      <c r="I11" s="44" t="s">
        <v>46</v>
      </c>
      <c r="J11" s="5" t="s">
        <v>36</v>
      </c>
    </row>
    <row r="12" spans="1:10" ht="12.75">
      <c r="A12" s="20">
        <v>30</v>
      </c>
      <c r="B12" s="35">
        <v>3.686</v>
      </c>
      <c r="C12" s="20">
        <v>26</v>
      </c>
      <c r="D12" s="51">
        <f aca="true" t="shared" si="0" ref="D12:D20">C12*60/4</f>
        <v>390</v>
      </c>
      <c r="E12" s="21">
        <f aca="true" t="shared" si="1" ref="E12:E20">D12*2*3.14159/60</f>
        <v>40.84067</v>
      </c>
      <c r="F12" s="21">
        <f aca="true" t="shared" si="2" ref="F12:F20">E12*0.2286</f>
        <v>9.336177162</v>
      </c>
      <c r="G12" s="50">
        <f>(C$7-B12)*'Displacement Sensor Factor'!B$17+C$8</f>
        <v>11.194651372467654</v>
      </c>
      <c r="H12" s="22">
        <f aca="true" t="shared" si="3" ref="H12:H20">G12-C$8</f>
        <v>0.19465137246765352</v>
      </c>
      <c r="I12" s="18">
        <f aca="true" t="shared" si="4" ref="I12:I20">224.4*F12</f>
        <v>2095.0381551528003</v>
      </c>
      <c r="J12" s="18">
        <f aca="true" t="shared" si="5" ref="J12:J20">0.002228*LN(232.69/(1+9550442/I12^2))*1000</f>
        <v>9.567288194946485</v>
      </c>
    </row>
    <row r="13" spans="1:10" ht="12.75">
      <c r="A13" s="20">
        <v>34.7</v>
      </c>
      <c r="B13" s="35">
        <v>3.678</v>
      </c>
      <c r="C13" s="20">
        <v>31</v>
      </c>
      <c r="D13" s="21">
        <f t="shared" si="0"/>
        <v>465</v>
      </c>
      <c r="E13" s="21">
        <f t="shared" si="1"/>
        <v>48.694645</v>
      </c>
      <c r="F13" s="21">
        <f t="shared" si="2"/>
        <v>11.131595847</v>
      </c>
      <c r="G13" s="23">
        <f>(C$7-B13)*'Displacement Sensor Factor'!B$17+C$8</f>
        <v>11.276609845085611</v>
      </c>
      <c r="H13" s="22">
        <f t="shared" si="3"/>
        <v>0.27660984508561093</v>
      </c>
      <c r="I13" s="20">
        <f t="shared" si="4"/>
        <v>2497.9301080668</v>
      </c>
      <c r="J13" s="20">
        <f t="shared" si="5"/>
        <v>10.073342771172822</v>
      </c>
    </row>
    <row r="14" spans="1:10" ht="12.75">
      <c r="A14" s="20">
        <v>41.3</v>
      </c>
      <c r="B14" s="35">
        <v>3.668</v>
      </c>
      <c r="C14" s="20">
        <v>38</v>
      </c>
      <c r="D14" s="21">
        <f t="shared" si="0"/>
        <v>570</v>
      </c>
      <c r="E14" s="21">
        <f t="shared" si="1"/>
        <v>59.69020999999999</v>
      </c>
      <c r="F14" s="21">
        <f t="shared" si="2"/>
        <v>13.645182005999999</v>
      </c>
      <c r="G14" s="23">
        <f>(C$7-B14)*'Displacement Sensor Factor'!B$17+C$8</f>
        <v>11.379057935858057</v>
      </c>
      <c r="H14" s="22">
        <f t="shared" si="3"/>
        <v>0.37905793585805725</v>
      </c>
      <c r="I14" s="20">
        <f t="shared" si="4"/>
        <v>3061.9788421464</v>
      </c>
      <c r="J14" s="20">
        <f t="shared" si="5"/>
        <v>10.576950906484917</v>
      </c>
    </row>
    <row r="15" spans="1:10" ht="12.75">
      <c r="A15" s="45">
        <v>45.93</v>
      </c>
      <c r="B15" s="46">
        <v>3.662</v>
      </c>
      <c r="C15" s="45">
        <v>46</v>
      </c>
      <c r="D15" s="52">
        <f t="shared" si="0"/>
        <v>690</v>
      </c>
      <c r="E15" s="47">
        <f t="shared" si="1"/>
        <v>72.25657</v>
      </c>
      <c r="F15" s="47">
        <f t="shared" si="2"/>
        <v>16.517851902</v>
      </c>
      <c r="G15" s="48">
        <f>(C$7-B15)*'Displacement Sensor Factor'!B$17+C$8</f>
        <v>11.440526790321528</v>
      </c>
      <c r="H15" s="49">
        <f t="shared" si="3"/>
        <v>0.44052679032152753</v>
      </c>
      <c r="I15" s="45">
        <f t="shared" si="4"/>
        <v>3706.6059668088</v>
      </c>
      <c r="J15" s="53">
        <f t="shared" si="5"/>
        <v>10.966089715853952</v>
      </c>
    </row>
    <row r="16" spans="1:10" ht="12.75">
      <c r="A16" s="20">
        <v>55.4</v>
      </c>
      <c r="B16" s="35">
        <v>3.644</v>
      </c>
      <c r="C16" s="20">
        <v>52</v>
      </c>
      <c r="D16" s="21">
        <f t="shared" si="0"/>
        <v>780</v>
      </c>
      <c r="E16" s="21">
        <f t="shared" si="1"/>
        <v>81.68134</v>
      </c>
      <c r="F16" s="21">
        <f t="shared" si="2"/>
        <v>18.672354324</v>
      </c>
      <c r="G16" s="23">
        <f>(C$7-B16)*'Displacement Sensor Factor'!B$17+C$8</f>
        <v>11.624933353711933</v>
      </c>
      <c r="H16" s="22">
        <f t="shared" si="3"/>
        <v>0.624933353711933</v>
      </c>
      <c r="I16" s="20">
        <f t="shared" si="4"/>
        <v>4190.076310305601</v>
      </c>
      <c r="J16" s="20">
        <f t="shared" si="5"/>
        <v>11.174191547114692</v>
      </c>
    </row>
    <row r="17" spans="1:10" ht="12.75">
      <c r="A17" s="20">
        <v>60</v>
      </c>
      <c r="B17" s="35">
        <v>3.629</v>
      </c>
      <c r="C17" s="20">
        <v>57</v>
      </c>
      <c r="D17" s="21">
        <f t="shared" si="0"/>
        <v>855</v>
      </c>
      <c r="E17" s="21">
        <f t="shared" si="1"/>
        <v>89.535315</v>
      </c>
      <c r="F17" s="21">
        <f t="shared" si="2"/>
        <v>20.467773009</v>
      </c>
      <c r="G17" s="23">
        <f>(C$7-B17)*'Displacement Sensor Factor'!B$17+C$8</f>
        <v>11.778605489870605</v>
      </c>
      <c r="H17" s="22">
        <f t="shared" si="3"/>
        <v>0.7786054898706052</v>
      </c>
      <c r="I17" s="20">
        <f t="shared" si="4"/>
        <v>4592.9682632196</v>
      </c>
      <c r="J17" s="20">
        <f t="shared" si="5"/>
        <v>11.30991726590717</v>
      </c>
    </row>
    <row r="18" spans="1:10" ht="12.75">
      <c r="A18" s="20">
        <v>64.63</v>
      </c>
      <c r="B18" s="35">
        <v>3.617</v>
      </c>
      <c r="C18" s="20">
        <v>62</v>
      </c>
      <c r="D18" s="21">
        <f t="shared" si="0"/>
        <v>930</v>
      </c>
      <c r="E18" s="21">
        <f t="shared" si="1"/>
        <v>97.38929</v>
      </c>
      <c r="F18" s="21">
        <f t="shared" si="2"/>
        <v>22.263191694</v>
      </c>
      <c r="G18" s="23">
        <f>(C$7-B18)*'Displacement Sensor Factor'!B$17+C$8</f>
        <v>11.901543198797544</v>
      </c>
      <c r="H18" s="22">
        <f t="shared" si="3"/>
        <v>0.901543198797544</v>
      </c>
      <c r="I18" s="20">
        <f t="shared" si="4"/>
        <v>4995.8602161336</v>
      </c>
      <c r="J18" s="20">
        <f t="shared" si="5"/>
        <v>11.420069370059814</v>
      </c>
    </row>
    <row r="19" spans="1:10" ht="12.75">
      <c r="A19" s="20">
        <v>69.5</v>
      </c>
      <c r="B19" s="35">
        <v>3.594</v>
      </c>
      <c r="C19" s="20">
        <v>67</v>
      </c>
      <c r="D19" s="21">
        <f t="shared" si="0"/>
        <v>1005</v>
      </c>
      <c r="E19" s="21">
        <f t="shared" si="1"/>
        <v>105.243265</v>
      </c>
      <c r="F19" s="21">
        <f t="shared" si="2"/>
        <v>24.058610378999997</v>
      </c>
      <c r="G19" s="23">
        <f>(C$7-B19)*'Displacement Sensor Factor'!B$17+C$8</f>
        <v>12.137173807574175</v>
      </c>
      <c r="H19" s="22">
        <f t="shared" si="3"/>
        <v>1.1371738075741753</v>
      </c>
      <c r="I19" s="20">
        <f t="shared" si="4"/>
        <v>5398.7521690476</v>
      </c>
      <c r="J19" s="20">
        <f t="shared" si="5"/>
        <v>11.510475327475762</v>
      </c>
    </row>
    <row r="20" spans="1:10" ht="12.75">
      <c r="A20" s="20">
        <v>74.52</v>
      </c>
      <c r="B20" s="35">
        <v>3.583</v>
      </c>
      <c r="C20" s="20">
        <v>72</v>
      </c>
      <c r="D20" s="21">
        <f t="shared" si="0"/>
        <v>1080</v>
      </c>
      <c r="E20" s="21">
        <f t="shared" si="1"/>
        <v>113.09724</v>
      </c>
      <c r="F20" s="21">
        <f t="shared" si="2"/>
        <v>25.854029064</v>
      </c>
      <c r="G20" s="23">
        <f>(C$7-B20)*'Displacement Sensor Factor'!B$17+C$8</f>
        <v>12.249866707423866</v>
      </c>
      <c r="H20" s="22">
        <f t="shared" si="3"/>
        <v>1.249866707423866</v>
      </c>
      <c r="I20" s="20">
        <f t="shared" si="4"/>
        <v>5801.6441219616</v>
      </c>
      <c r="J20" s="20">
        <f t="shared" si="5"/>
        <v>11.585441874864227</v>
      </c>
    </row>
    <row r="21" spans="1:8" ht="12.75">
      <c r="A21" s="7"/>
      <c r="B21" s="10"/>
      <c r="C21" s="7"/>
      <c r="D21" s="9"/>
      <c r="E21" s="9"/>
      <c r="F21" s="9"/>
      <c r="G21" s="8"/>
      <c r="H21" s="8"/>
    </row>
    <row r="22" spans="1:8" ht="12.75">
      <c r="A22" s="7"/>
      <c r="B22" s="10"/>
      <c r="C22" s="7"/>
      <c r="D22" s="9"/>
      <c r="E22" s="9"/>
      <c r="F22" s="9"/>
      <c r="G22" s="8"/>
      <c r="H22" s="8"/>
    </row>
    <row r="23" spans="1:8" ht="12.75">
      <c r="A23" s="7"/>
      <c r="B23" s="10"/>
      <c r="C23" s="7"/>
      <c r="D23" s="9"/>
      <c r="E23" s="9"/>
      <c r="F23" s="9"/>
      <c r="G23" s="8"/>
      <c r="H23" s="8"/>
    </row>
    <row r="24" spans="1:8" ht="12.75">
      <c r="A24" s="7"/>
      <c r="B24" s="10"/>
      <c r="C24" s="7"/>
      <c r="D24" s="9"/>
      <c r="E24" s="9"/>
      <c r="F24" s="9"/>
      <c r="G24" s="8"/>
      <c r="H24" s="8"/>
    </row>
    <row r="25" spans="1:8" ht="12.75">
      <c r="A25" s="7"/>
      <c r="B25" s="10"/>
      <c r="C25" s="7"/>
      <c r="D25" s="9"/>
      <c r="E25" s="9"/>
      <c r="F25" s="9"/>
      <c r="G25" s="8"/>
      <c r="H25" s="8"/>
    </row>
    <row r="26" spans="1:8" ht="12.75">
      <c r="A26" s="7"/>
      <c r="B26" s="10"/>
      <c r="C26" s="7"/>
      <c r="D26" s="9"/>
      <c r="E26" s="9"/>
      <c r="F26" s="9"/>
      <c r="G26" s="8"/>
      <c r="H26" s="8"/>
    </row>
    <row r="27" spans="1:8" ht="12.75">
      <c r="A27" s="7"/>
      <c r="B27" s="10"/>
      <c r="C27" s="7"/>
      <c r="D27" s="9"/>
      <c r="E27" s="9"/>
      <c r="F27" s="9"/>
      <c r="G27" s="8"/>
      <c r="H27" s="8"/>
    </row>
    <row r="28" spans="1:8" ht="12.75">
      <c r="A28" s="7"/>
      <c r="B28" s="10"/>
      <c r="C28" s="7"/>
      <c r="D28" s="9"/>
      <c r="E28" s="9"/>
      <c r="F28" s="9"/>
      <c r="G28" s="8"/>
      <c r="H28" s="8"/>
    </row>
    <row r="29" spans="1:8" ht="12.75">
      <c r="A29" s="7"/>
      <c r="B29" s="10"/>
      <c r="C29" s="7"/>
      <c r="D29" s="9"/>
      <c r="E29" s="9"/>
      <c r="F29" s="9"/>
      <c r="G29" s="8"/>
      <c r="H29" s="8"/>
    </row>
    <row r="30" spans="1:8" ht="12.75">
      <c r="A30" s="7"/>
      <c r="B30" s="10"/>
      <c r="C30" s="7"/>
      <c r="D30" s="9"/>
      <c r="E30" s="9"/>
      <c r="F30" s="9"/>
      <c r="G30" s="8"/>
      <c r="H30" s="8"/>
    </row>
    <row r="31" spans="1:8" ht="12.75">
      <c r="A31" s="7"/>
      <c r="B31" s="10"/>
      <c r="C31" s="7"/>
      <c r="D31" s="9"/>
      <c r="E31" s="9"/>
      <c r="F31" s="9"/>
      <c r="G31" s="8"/>
      <c r="H31" s="8"/>
    </row>
    <row r="32" spans="1:8" ht="12.75">
      <c r="A32" s="7"/>
      <c r="B32" s="10"/>
      <c r="C32" s="7"/>
      <c r="D32" s="9"/>
      <c r="E32" s="9"/>
      <c r="F32" s="9"/>
      <c r="G32" s="8"/>
      <c r="H32" s="8"/>
    </row>
    <row r="33" spans="1:8" ht="12.75">
      <c r="A33" s="81" t="s">
        <v>9</v>
      </c>
      <c r="B33" s="81"/>
      <c r="C33" s="10">
        <v>3.729</v>
      </c>
      <c r="D33" t="s">
        <v>6</v>
      </c>
      <c r="E33" s="9"/>
      <c r="F33" s="9"/>
      <c r="G33" s="8"/>
      <c r="H33" s="8"/>
    </row>
    <row r="34" spans="1:8" ht="12.75">
      <c r="A34" s="82" t="s">
        <v>11</v>
      </c>
      <c r="B34" s="82"/>
      <c r="C34" s="11">
        <v>7</v>
      </c>
      <c r="D34" t="s">
        <v>8</v>
      </c>
      <c r="E34" s="9"/>
      <c r="F34" s="9"/>
      <c r="G34" s="8"/>
      <c r="H34" s="8"/>
    </row>
    <row r="35" spans="1:10" ht="12.75">
      <c r="A35" s="79" t="s">
        <v>4</v>
      </c>
      <c r="B35" s="79"/>
      <c r="C35" s="83"/>
      <c r="D35" s="79" t="s">
        <v>5</v>
      </c>
      <c r="E35" s="79"/>
      <c r="F35" s="79"/>
      <c r="G35" s="86"/>
      <c r="H35" s="86"/>
      <c r="I35" s="78" t="s">
        <v>37</v>
      </c>
      <c r="J35" s="79"/>
    </row>
    <row r="36" spans="1:10" ht="12.75">
      <c r="A36" s="2" t="s">
        <v>0</v>
      </c>
      <c r="B36" s="2" t="s">
        <v>2</v>
      </c>
      <c r="C36" s="2" t="s">
        <v>1</v>
      </c>
      <c r="D36" s="85" t="s">
        <v>3</v>
      </c>
      <c r="E36" s="85"/>
      <c r="F36" s="85"/>
      <c r="G36" s="4" t="s">
        <v>15</v>
      </c>
      <c r="H36" s="4" t="s">
        <v>7</v>
      </c>
      <c r="I36" s="43" t="s">
        <v>39</v>
      </c>
      <c r="J36" s="4" t="s">
        <v>15</v>
      </c>
    </row>
    <row r="37" spans="1:10" ht="15.75">
      <c r="A37" s="26" t="s">
        <v>26</v>
      </c>
      <c r="B37" s="1" t="s">
        <v>6</v>
      </c>
      <c r="C37" s="26" t="s">
        <v>24</v>
      </c>
      <c r="D37" s="28" t="s">
        <v>21</v>
      </c>
      <c r="E37" s="28" t="s">
        <v>44</v>
      </c>
      <c r="F37" s="27" t="s">
        <v>23</v>
      </c>
      <c r="G37" s="5" t="s">
        <v>36</v>
      </c>
      <c r="H37" s="5" t="s">
        <v>8</v>
      </c>
      <c r="I37" s="44" t="s">
        <v>45</v>
      </c>
      <c r="J37" s="5" t="s">
        <v>36</v>
      </c>
    </row>
    <row r="38" spans="1:10" ht="12.75">
      <c r="A38" s="20">
        <v>4.722</v>
      </c>
      <c r="B38" s="35">
        <v>3.729</v>
      </c>
      <c r="C38" s="20">
        <v>2.1</v>
      </c>
      <c r="D38" s="21">
        <f aca="true" t="shared" si="6" ref="D38:D55">C38*60/4</f>
        <v>31.5</v>
      </c>
      <c r="E38" s="21">
        <f aca="true" t="shared" si="7" ref="E38:E68">D38*2*3.14159/60</f>
        <v>3.2986695</v>
      </c>
      <c r="F38" s="21">
        <f aca="true" t="shared" si="8" ref="F38:F68">E38*0.2286</f>
        <v>0.7540758477</v>
      </c>
      <c r="G38" s="23">
        <f>(C$33-B38)*'Displacement Sensor Factor'!B$17+C$34</f>
        <v>7</v>
      </c>
      <c r="H38" s="22">
        <f aca="true" t="shared" si="9" ref="H38:H68">G38-C$34</f>
        <v>0</v>
      </c>
      <c r="I38" s="18">
        <f aca="true" t="shared" si="10" ref="I38:I68">224.4*F38</f>
        <v>169.21462022388002</v>
      </c>
      <c r="J38" s="18">
        <f>0.002228*LN(232.69/(1+9550442/I38^2))*1000</f>
        <v>-0.8088728443761624</v>
      </c>
    </row>
    <row r="39" spans="1:10" ht="12.75">
      <c r="A39" s="20">
        <v>9.385</v>
      </c>
      <c r="B39" s="35">
        <v>3.728</v>
      </c>
      <c r="C39" s="20">
        <v>5.6</v>
      </c>
      <c r="D39" s="21">
        <f t="shared" si="6"/>
        <v>84</v>
      </c>
      <c r="E39" s="21">
        <f t="shared" si="7"/>
        <v>8.796451999999999</v>
      </c>
      <c r="F39" s="21">
        <f t="shared" si="8"/>
        <v>2.0108689271999998</v>
      </c>
      <c r="G39" s="23">
        <f>(C$33-B39)*'Displacement Sensor Factor'!B$17+C$34</f>
        <v>7.010244809077244</v>
      </c>
      <c r="H39" s="22">
        <f t="shared" si="9"/>
        <v>0.010244809077243566</v>
      </c>
      <c r="I39" s="20">
        <f t="shared" si="10"/>
        <v>451.23898726368</v>
      </c>
      <c r="J39" s="20">
        <f aca="true" t="shared" si="11" ref="J39:J68">0.002228*LN(232.69/(1+9550442/I39^2))*1000</f>
        <v>3.521370217473298</v>
      </c>
    </row>
    <row r="40" spans="1:10" ht="12.75">
      <c r="A40" s="20">
        <v>10.25</v>
      </c>
      <c r="B40" s="35">
        <v>3.721</v>
      </c>
      <c r="C40" s="20">
        <v>6.2</v>
      </c>
      <c r="D40" s="51">
        <f t="shared" si="6"/>
        <v>93</v>
      </c>
      <c r="E40" s="21">
        <f t="shared" si="7"/>
        <v>9.738929</v>
      </c>
      <c r="F40" s="21">
        <f t="shared" si="8"/>
        <v>2.2263191694</v>
      </c>
      <c r="G40" s="50">
        <f>(C$33-B40)*'Displacement Sensor Factor'!B$17+C$34</f>
        <v>7.081958472617958</v>
      </c>
      <c r="H40" s="22">
        <f t="shared" si="9"/>
        <v>0.0819584726179583</v>
      </c>
      <c r="I40" s="20">
        <f t="shared" si="10"/>
        <v>499.58602161336</v>
      </c>
      <c r="J40" s="20">
        <f t="shared" si="11"/>
        <v>3.964438304003784</v>
      </c>
    </row>
    <row r="41" spans="1:10" ht="12.75">
      <c r="A41" s="20">
        <v>11.2</v>
      </c>
      <c r="B41" s="35">
        <v>3.711</v>
      </c>
      <c r="C41" s="20">
        <v>6.9</v>
      </c>
      <c r="D41" s="21">
        <f t="shared" si="6"/>
        <v>103.5</v>
      </c>
      <c r="E41" s="21">
        <f t="shared" si="7"/>
        <v>10.838485499999999</v>
      </c>
      <c r="F41" s="21">
        <f t="shared" si="8"/>
        <v>2.4776777852999996</v>
      </c>
      <c r="G41" s="23">
        <f>(C$33-B41)*'Displacement Sensor Factor'!B$17+C$34</f>
        <v>7.184406563390409</v>
      </c>
      <c r="H41" s="22">
        <f t="shared" si="9"/>
        <v>0.18440656339040906</v>
      </c>
      <c r="I41" s="20">
        <f t="shared" si="10"/>
        <v>555.99089502132</v>
      </c>
      <c r="J41" s="20">
        <f t="shared" si="11"/>
        <v>4.427610896457466</v>
      </c>
    </row>
    <row r="42" spans="1:10" ht="12.75">
      <c r="A42" s="20">
        <v>12.175</v>
      </c>
      <c r="B42" s="35">
        <v>3.705</v>
      </c>
      <c r="C42" s="20">
        <v>7.5</v>
      </c>
      <c r="D42" s="21">
        <f t="shared" si="6"/>
        <v>112.5</v>
      </c>
      <c r="E42" s="21">
        <f t="shared" si="7"/>
        <v>11.7809625</v>
      </c>
      <c r="F42" s="21">
        <f t="shared" si="8"/>
        <v>2.6931280275</v>
      </c>
      <c r="G42" s="23">
        <f>(C$33-B42)*'Displacement Sensor Factor'!B$17+C$34</f>
        <v>7.245875417853876</v>
      </c>
      <c r="H42" s="22">
        <f t="shared" si="9"/>
        <v>0.2458754178538758</v>
      </c>
      <c r="I42" s="20">
        <f t="shared" si="10"/>
        <v>604.337929371</v>
      </c>
      <c r="J42" s="20">
        <f t="shared" si="11"/>
        <v>4.786518514702875</v>
      </c>
    </row>
    <row r="43" spans="1:10" ht="12.75">
      <c r="A43" s="20">
        <v>13.125</v>
      </c>
      <c r="B43" s="35">
        <v>3.695</v>
      </c>
      <c r="C43" s="20">
        <v>8.4</v>
      </c>
      <c r="D43" s="21">
        <f t="shared" si="6"/>
        <v>126</v>
      </c>
      <c r="E43" s="21">
        <f t="shared" si="7"/>
        <v>13.194678</v>
      </c>
      <c r="F43" s="21">
        <f t="shared" si="8"/>
        <v>3.0163033908</v>
      </c>
      <c r="G43" s="23">
        <f>(C$33-B43)*'Displacement Sensor Factor'!B$17+C$34</f>
        <v>7.348323508626326</v>
      </c>
      <c r="H43" s="22">
        <f t="shared" si="9"/>
        <v>0.34832350862632566</v>
      </c>
      <c r="I43" s="20">
        <f t="shared" si="10"/>
        <v>676.8584808955201</v>
      </c>
      <c r="J43" s="20">
        <f t="shared" si="11"/>
        <v>5.2707312460461395</v>
      </c>
    </row>
    <row r="44" spans="1:10" ht="12.75">
      <c r="A44" s="20">
        <v>14.12</v>
      </c>
      <c r="B44" s="35">
        <v>3.685</v>
      </c>
      <c r="C44" s="20">
        <v>9.1</v>
      </c>
      <c r="D44" s="21">
        <f t="shared" si="6"/>
        <v>136.5</v>
      </c>
      <c r="E44" s="21">
        <f t="shared" si="7"/>
        <v>14.294234499999998</v>
      </c>
      <c r="F44" s="21">
        <f t="shared" si="8"/>
        <v>3.2676620066999997</v>
      </c>
      <c r="G44" s="23">
        <f>(C$33-B44)*'Displacement Sensor Factor'!B$17+C$34</f>
        <v>7.450771599398772</v>
      </c>
      <c r="H44" s="22">
        <f t="shared" si="9"/>
        <v>0.450771599398772</v>
      </c>
      <c r="I44" s="20">
        <f t="shared" si="10"/>
        <v>733.26335430348</v>
      </c>
      <c r="J44" s="20">
        <f t="shared" si="11"/>
        <v>5.609765715860183</v>
      </c>
    </row>
    <row r="45" spans="1:10" ht="12.75">
      <c r="A45" s="20">
        <v>15.066</v>
      </c>
      <c r="B45" s="35">
        <v>3.673</v>
      </c>
      <c r="C45" s="20">
        <v>9.8</v>
      </c>
      <c r="D45" s="21">
        <f t="shared" si="6"/>
        <v>147</v>
      </c>
      <c r="E45" s="21">
        <f t="shared" si="7"/>
        <v>15.393790999999998</v>
      </c>
      <c r="F45" s="21">
        <f t="shared" si="8"/>
        <v>3.5190206226</v>
      </c>
      <c r="G45" s="23">
        <f>(C$33-B45)*'Displacement Sensor Factor'!B$17+C$34</f>
        <v>7.57370930832571</v>
      </c>
      <c r="H45" s="22">
        <f t="shared" si="9"/>
        <v>0.5737093083257099</v>
      </c>
      <c r="I45" s="20">
        <f t="shared" si="10"/>
        <v>789.66822771144</v>
      </c>
      <c r="J45" s="20">
        <f t="shared" si="11"/>
        <v>5.921099637418214</v>
      </c>
    </row>
    <row r="46" spans="1:10" ht="12.75">
      <c r="A46" s="20">
        <v>17.06</v>
      </c>
      <c r="B46" s="35">
        <v>3.662</v>
      </c>
      <c r="C46" s="20">
        <v>11.7</v>
      </c>
      <c r="D46" s="21">
        <f t="shared" si="6"/>
        <v>175.5</v>
      </c>
      <c r="E46" s="21">
        <f t="shared" si="7"/>
        <v>18.3783015</v>
      </c>
      <c r="F46" s="21">
        <f t="shared" si="8"/>
        <v>4.2012797229</v>
      </c>
      <c r="G46" s="23">
        <f>(C$33-B46)*'Displacement Sensor Factor'!B$17+C$34</f>
        <v>7.686402208175403</v>
      </c>
      <c r="H46" s="22">
        <f t="shared" si="9"/>
        <v>0.6864022081754033</v>
      </c>
      <c r="I46" s="20">
        <f t="shared" si="10"/>
        <v>942.76716981876</v>
      </c>
      <c r="J46" s="20">
        <f t="shared" si="11"/>
        <v>6.6533924227866645</v>
      </c>
    </row>
    <row r="47" spans="1:10" ht="12.75">
      <c r="A47" s="20">
        <v>18.92</v>
      </c>
      <c r="B47" s="35">
        <v>3.644</v>
      </c>
      <c r="C47" s="20">
        <v>13.1</v>
      </c>
      <c r="D47" s="52">
        <f t="shared" si="6"/>
        <v>196.5</v>
      </c>
      <c r="E47" s="21">
        <f t="shared" si="7"/>
        <v>20.577414499999996</v>
      </c>
      <c r="F47" s="21">
        <f t="shared" si="8"/>
        <v>4.703996954699999</v>
      </c>
      <c r="G47" s="23">
        <f>(C$33-B47)*'Displacement Sensor Factor'!B$17+C$34</f>
        <v>7.870808771565808</v>
      </c>
      <c r="H47" s="22">
        <f t="shared" si="9"/>
        <v>0.8708087715658079</v>
      </c>
      <c r="I47" s="20">
        <f t="shared" si="10"/>
        <v>1055.5769166346797</v>
      </c>
      <c r="J47" s="53">
        <f t="shared" si="11"/>
        <v>7.109423746028502</v>
      </c>
    </row>
    <row r="48" spans="1:10" ht="12.75">
      <c r="A48" s="20">
        <v>21.08</v>
      </c>
      <c r="B48" s="35">
        <v>3.611</v>
      </c>
      <c r="C48" s="20">
        <v>15</v>
      </c>
      <c r="D48" s="47">
        <f t="shared" si="6"/>
        <v>225</v>
      </c>
      <c r="E48" s="21">
        <f t="shared" si="7"/>
        <v>23.561925</v>
      </c>
      <c r="F48" s="21">
        <f t="shared" si="8"/>
        <v>5.386256055</v>
      </c>
      <c r="G48" s="23">
        <f>(C$33-B48)*'Displacement Sensor Factor'!B$17+C$34</f>
        <v>8.208887471114886</v>
      </c>
      <c r="H48" s="22">
        <f t="shared" si="9"/>
        <v>1.2088874711148865</v>
      </c>
      <c r="I48" s="20">
        <f t="shared" si="10"/>
        <v>1208.675858742</v>
      </c>
      <c r="J48" s="45">
        <f t="shared" si="11"/>
        <v>7.6416665047325685</v>
      </c>
    </row>
    <row r="49" spans="1:10" ht="12.75">
      <c r="A49" s="20">
        <v>23.08</v>
      </c>
      <c r="B49" s="35">
        <v>3.595</v>
      </c>
      <c r="C49" s="20">
        <v>16.6</v>
      </c>
      <c r="D49" s="21">
        <f t="shared" si="6"/>
        <v>249.00000000000003</v>
      </c>
      <c r="E49" s="21">
        <f t="shared" si="7"/>
        <v>26.075197000000003</v>
      </c>
      <c r="F49" s="21">
        <f t="shared" si="8"/>
        <v>5.9607900342</v>
      </c>
      <c r="G49" s="23">
        <f>(C$33-B49)*'Displacement Sensor Factor'!B$17+C$34</f>
        <v>8.372804416350803</v>
      </c>
      <c r="H49" s="22">
        <f t="shared" si="9"/>
        <v>1.372804416350803</v>
      </c>
      <c r="I49" s="20">
        <f t="shared" si="10"/>
        <v>1337.60128367448</v>
      </c>
      <c r="J49" s="20">
        <f t="shared" si="11"/>
        <v>8.027840980624472</v>
      </c>
    </row>
    <row r="50" spans="1:10" ht="12.75">
      <c r="A50" s="20">
        <v>25.033</v>
      </c>
      <c r="B50" s="35">
        <v>3.577</v>
      </c>
      <c r="C50" s="20">
        <v>18.5</v>
      </c>
      <c r="D50" s="21">
        <f t="shared" si="6"/>
        <v>277.5</v>
      </c>
      <c r="E50" s="21">
        <f t="shared" si="7"/>
        <v>29.0597075</v>
      </c>
      <c r="F50" s="21">
        <f t="shared" si="8"/>
        <v>6.643049134499999</v>
      </c>
      <c r="G50" s="23">
        <f>(C$33-B50)*'Displacement Sensor Factor'!B$17+C$34</f>
        <v>8.557210979741212</v>
      </c>
      <c r="H50" s="22">
        <f t="shared" si="9"/>
        <v>1.5572109797412121</v>
      </c>
      <c r="I50" s="20">
        <f t="shared" si="10"/>
        <v>1490.7002257817999</v>
      </c>
      <c r="J50" s="20">
        <f t="shared" si="11"/>
        <v>8.427235637686355</v>
      </c>
    </row>
    <row r="51" spans="1:10" ht="12.75">
      <c r="A51" s="20">
        <v>30.12</v>
      </c>
      <c r="B51" s="35">
        <v>3.474</v>
      </c>
      <c r="C51" s="20">
        <v>25</v>
      </c>
      <c r="D51" s="21">
        <f t="shared" si="6"/>
        <v>375</v>
      </c>
      <c r="E51" s="21">
        <f t="shared" si="7"/>
        <v>39.269875</v>
      </c>
      <c r="F51" s="21">
        <f t="shared" si="8"/>
        <v>8.977093425</v>
      </c>
      <c r="G51" s="23">
        <f>(C$33-B51)*'Displacement Sensor Factor'!B$17+C$34</f>
        <v>9.612426314697425</v>
      </c>
      <c r="H51" s="22">
        <f t="shared" si="9"/>
        <v>2.6124263146974247</v>
      </c>
      <c r="I51" s="20">
        <f t="shared" si="10"/>
        <v>2014.45976457</v>
      </c>
      <c r="J51" s="20">
        <f t="shared" si="11"/>
        <v>9.446085749640037</v>
      </c>
    </row>
    <row r="52" spans="1:10" ht="12.75">
      <c r="A52" s="20">
        <v>35.21</v>
      </c>
      <c r="B52" s="35">
        <v>3.42</v>
      </c>
      <c r="C52" s="20">
        <v>31</v>
      </c>
      <c r="D52" s="21">
        <f t="shared" si="6"/>
        <v>465</v>
      </c>
      <c r="E52" s="21">
        <f t="shared" si="7"/>
        <v>48.694645</v>
      </c>
      <c r="F52" s="21">
        <f t="shared" si="8"/>
        <v>11.131595847</v>
      </c>
      <c r="G52" s="23">
        <f>(C$33-B52)*'Displacement Sensor Factor'!B$17+C$34</f>
        <v>10.165646004868647</v>
      </c>
      <c r="H52" s="22">
        <f t="shared" si="9"/>
        <v>3.1656460048686466</v>
      </c>
      <c r="I52" s="20">
        <f t="shared" si="10"/>
        <v>2497.9301080668</v>
      </c>
      <c r="J52" s="20">
        <f t="shared" si="11"/>
        <v>10.073342771172822</v>
      </c>
    </row>
    <row r="53" spans="1:10" ht="12.75">
      <c r="A53" s="20">
        <v>40.32</v>
      </c>
      <c r="B53" s="35">
        <v>3.369</v>
      </c>
      <c r="C53" s="20">
        <v>36</v>
      </c>
      <c r="D53" s="21">
        <f t="shared" si="6"/>
        <v>540</v>
      </c>
      <c r="E53" s="21">
        <f t="shared" si="7"/>
        <v>56.54862</v>
      </c>
      <c r="F53" s="21">
        <f t="shared" si="8"/>
        <v>12.927014532</v>
      </c>
      <c r="G53" s="23">
        <f>(C$33-B53)*'Displacement Sensor Factor'!B$17+C$34</f>
        <v>10.688131267808128</v>
      </c>
      <c r="H53" s="22">
        <f t="shared" si="9"/>
        <v>3.688131267808128</v>
      </c>
      <c r="I53" s="20">
        <f t="shared" si="10"/>
        <v>2900.8220609808</v>
      </c>
      <c r="J53" s="20">
        <f t="shared" si="11"/>
        <v>10.452123454345426</v>
      </c>
    </row>
    <row r="54" spans="1:10" ht="12.75">
      <c r="A54" s="20">
        <v>45.36</v>
      </c>
      <c r="B54" s="35">
        <v>3.341</v>
      </c>
      <c r="C54" s="20">
        <v>42</v>
      </c>
      <c r="D54" s="21">
        <f t="shared" si="6"/>
        <v>630</v>
      </c>
      <c r="E54" s="21">
        <f t="shared" si="7"/>
        <v>65.97339</v>
      </c>
      <c r="F54" s="21">
        <f t="shared" si="8"/>
        <v>15.081516953999998</v>
      </c>
      <c r="G54" s="23">
        <f>(C$33-B54)*'Displacement Sensor Factor'!B$17+C$34</f>
        <v>10.974985921970983</v>
      </c>
      <c r="H54" s="22">
        <f t="shared" si="9"/>
        <v>3.9749859219709833</v>
      </c>
      <c r="I54" s="20">
        <f t="shared" si="10"/>
        <v>3384.2924044775996</v>
      </c>
      <c r="J54" s="20">
        <f t="shared" si="11"/>
        <v>10.79084954966215</v>
      </c>
    </row>
    <row r="55" spans="1:10" ht="12.75">
      <c r="A55" s="20">
        <v>50.4</v>
      </c>
      <c r="B55" s="35">
        <v>3.313</v>
      </c>
      <c r="C55" s="20">
        <v>47</v>
      </c>
      <c r="D55" s="21">
        <f t="shared" si="6"/>
        <v>705</v>
      </c>
      <c r="E55" s="21">
        <f t="shared" si="7"/>
        <v>73.827365</v>
      </c>
      <c r="F55" s="21">
        <f t="shared" si="8"/>
        <v>16.876935639</v>
      </c>
      <c r="G55" s="23">
        <f>(C$33-B55)*'Displacement Sensor Factor'!B$17+C$34</f>
        <v>11.261840576133839</v>
      </c>
      <c r="H55" s="22">
        <f t="shared" si="9"/>
        <v>4.261840576133839</v>
      </c>
      <c r="I55" s="20">
        <f t="shared" si="10"/>
        <v>3787.1843573916</v>
      </c>
      <c r="J55" s="20">
        <f t="shared" si="11"/>
        <v>11.004890842330752</v>
      </c>
    </row>
    <row r="56" spans="1:10" ht="12.75">
      <c r="A56" s="20">
        <v>55.4</v>
      </c>
      <c r="B56" s="36">
        <v>3.291</v>
      </c>
      <c r="C56" s="20">
        <v>52</v>
      </c>
      <c r="D56" s="21">
        <f aca="true" t="shared" si="12" ref="D56:D68">C56*60/4</f>
        <v>780</v>
      </c>
      <c r="E56" s="21">
        <f t="shared" si="7"/>
        <v>81.68134</v>
      </c>
      <c r="F56" s="21">
        <f t="shared" si="8"/>
        <v>18.672354324</v>
      </c>
      <c r="G56" s="23">
        <f>(C$33-B56)*'Displacement Sensor Factor'!B$17+C$34</f>
        <v>11.487226375833227</v>
      </c>
      <c r="H56" s="22">
        <f t="shared" si="9"/>
        <v>4.487226375833227</v>
      </c>
      <c r="I56" s="20">
        <f t="shared" si="10"/>
        <v>4190.076310305601</v>
      </c>
      <c r="J56" s="20">
        <f t="shared" si="11"/>
        <v>11.174191547114692</v>
      </c>
    </row>
    <row r="57" spans="1:10" ht="12.75">
      <c r="A57" s="25">
        <v>60.35</v>
      </c>
      <c r="B57" s="36">
        <v>3.278</v>
      </c>
      <c r="C57" s="25">
        <v>57</v>
      </c>
      <c r="D57" s="21">
        <f t="shared" si="12"/>
        <v>855</v>
      </c>
      <c r="E57" s="21">
        <f t="shared" si="7"/>
        <v>89.535315</v>
      </c>
      <c r="F57" s="21">
        <f t="shared" si="8"/>
        <v>20.467773009</v>
      </c>
      <c r="G57" s="23">
        <f>(C$33-B57)*'Displacement Sensor Factor'!B$17+C$34</f>
        <v>11.620408893837407</v>
      </c>
      <c r="H57" s="22">
        <f t="shared" si="9"/>
        <v>4.620408893837407</v>
      </c>
      <c r="I57" s="20">
        <f t="shared" si="10"/>
        <v>4592.9682632196</v>
      </c>
      <c r="J57" s="20">
        <f t="shared" si="11"/>
        <v>11.30991726590717</v>
      </c>
    </row>
    <row r="58" spans="1:10" ht="12.75">
      <c r="A58" s="25">
        <v>65.54</v>
      </c>
      <c r="B58" s="36">
        <v>3.264</v>
      </c>
      <c r="C58" s="25">
        <v>63</v>
      </c>
      <c r="D58" s="21">
        <f t="shared" si="12"/>
        <v>945</v>
      </c>
      <c r="E58" s="21">
        <f t="shared" si="7"/>
        <v>98.96008499999999</v>
      </c>
      <c r="F58" s="21">
        <f t="shared" si="8"/>
        <v>22.622275431</v>
      </c>
      <c r="G58" s="23">
        <f>(C$33-B58)*'Displacement Sensor Factor'!B$17+C$34</f>
        <v>11.763836220918838</v>
      </c>
      <c r="H58" s="22">
        <f t="shared" si="9"/>
        <v>4.763836220918838</v>
      </c>
      <c r="I58" s="20">
        <f t="shared" si="10"/>
        <v>5076.4386067164</v>
      </c>
      <c r="J58" s="20">
        <f t="shared" si="11"/>
        <v>11.439573833159386</v>
      </c>
    </row>
    <row r="59" spans="1:10" ht="12.75">
      <c r="A59" s="25">
        <v>70.5</v>
      </c>
      <c r="B59" s="24">
        <v>3.249</v>
      </c>
      <c r="C59" s="25">
        <v>68</v>
      </c>
      <c r="D59" s="21">
        <f t="shared" si="12"/>
        <v>1020</v>
      </c>
      <c r="E59" s="21">
        <f t="shared" si="7"/>
        <v>106.81406</v>
      </c>
      <c r="F59" s="21">
        <f t="shared" si="8"/>
        <v>24.417694116</v>
      </c>
      <c r="G59" s="23">
        <f>(C$33-B59)*'Displacement Sensor Factor'!B$17+C$34</f>
        <v>11.917508357077507</v>
      </c>
      <c r="H59" s="22">
        <f t="shared" si="9"/>
        <v>4.917508357077507</v>
      </c>
      <c r="I59" s="20">
        <f t="shared" si="10"/>
        <v>5479.3305596304</v>
      </c>
      <c r="J59" s="20">
        <f t="shared" si="11"/>
        <v>11.526587237969586</v>
      </c>
    </row>
    <row r="60" spans="1:10" ht="12.75">
      <c r="A60" s="25">
        <v>75.38</v>
      </c>
      <c r="B60" s="24">
        <v>3.24</v>
      </c>
      <c r="C60" s="25">
        <v>73</v>
      </c>
      <c r="D60" s="21">
        <f t="shared" si="12"/>
        <v>1095</v>
      </c>
      <c r="E60" s="21">
        <f t="shared" si="7"/>
        <v>114.66803499999999</v>
      </c>
      <c r="F60" s="21">
        <f t="shared" si="8"/>
        <v>26.213112800999998</v>
      </c>
      <c r="G60" s="23">
        <f>(C$33-B60)*'Displacement Sensor Factor'!B$17+C$34</f>
        <v>12.009711638772709</v>
      </c>
      <c r="H60" s="22">
        <f t="shared" si="9"/>
        <v>5.009711638772709</v>
      </c>
      <c r="I60" s="20">
        <f t="shared" si="10"/>
        <v>5882.222512544399</v>
      </c>
      <c r="J60" s="20">
        <f t="shared" si="11"/>
        <v>11.598881611229759</v>
      </c>
    </row>
    <row r="61" spans="1:10" ht="12.75">
      <c r="A61" s="25">
        <v>80.33</v>
      </c>
      <c r="B61" s="24">
        <v>3.227</v>
      </c>
      <c r="C61" s="25">
        <v>79</v>
      </c>
      <c r="D61" s="21">
        <f t="shared" si="12"/>
        <v>1185</v>
      </c>
      <c r="E61" s="21">
        <f t="shared" si="7"/>
        <v>124.092805</v>
      </c>
      <c r="F61" s="21">
        <f t="shared" si="8"/>
        <v>28.367615222999998</v>
      </c>
      <c r="G61" s="23">
        <f>(C$33-B61)*'Displacement Sensor Factor'!B$17+C$34</f>
        <v>12.142894156776894</v>
      </c>
      <c r="H61" s="22">
        <f t="shared" si="9"/>
        <v>5.142894156776894</v>
      </c>
      <c r="I61" s="20">
        <f t="shared" si="10"/>
        <v>6365.6928560412</v>
      </c>
      <c r="J61" s="20">
        <f t="shared" si="11"/>
        <v>11.670445692442248</v>
      </c>
    </row>
    <row r="62" spans="1:10" ht="12.75">
      <c r="A62" s="25">
        <v>85.53</v>
      </c>
      <c r="B62" s="24">
        <v>3.214</v>
      </c>
      <c r="C62" s="25">
        <v>84</v>
      </c>
      <c r="D62" s="21">
        <f t="shared" si="12"/>
        <v>1260</v>
      </c>
      <c r="E62" s="21">
        <f t="shared" si="7"/>
        <v>131.94678</v>
      </c>
      <c r="F62" s="21">
        <f t="shared" si="8"/>
        <v>30.163033907999996</v>
      </c>
      <c r="G62" s="23">
        <f>(C$33-B62)*'Displacement Sensor Factor'!B$17+C$34</f>
        <v>12.276076674781077</v>
      </c>
      <c r="H62" s="22">
        <f t="shared" si="9"/>
        <v>5.276076674781077</v>
      </c>
      <c r="I62" s="20">
        <f t="shared" si="10"/>
        <v>6768.584808955199</v>
      </c>
      <c r="J62" s="20">
        <f t="shared" si="11"/>
        <v>11.720078275810568</v>
      </c>
    </row>
    <row r="63" spans="1:10" ht="12.75">
      <c r="A63" s="25">
        <v>90.92</v>
      </c>
      <c r="B63" s="24">
        <v>3.205</v>
      </c>
      <c r="C63" s="25">
        <v>90</v>
      </c>
      <c r="D63" s="21">
        <f t="shared" si="12"/>
        <v>1350</v>
      </c>
      <c r="E63" s="21">
        <f t="shared" si="7"/>
        <v>141.37154999999998</v>
      </c>
      <c r="F63" s="21">
        <f t="shared" si="8"/>
        <v>32.317536329999996</v>
      </c>
      <c r="G63" s="23">
        <f>(C$33-B63)*'Displacement Sensor Factor'!B$17+C$34</f>
        <v>12.368279956476279</v>
      </c>
      <c r="H63" s="22">
        <f t="shared" si="9"/>
        <v>5.368279956476279</v>
      </c>
      <c r="I63" s="20">
        <f t="shared" si="10"/>
        <v>7252.055152452</v>
      </c>
      <c r="J63" s="20">
        <f t="shared" si="11"/>
        <v>11.77017375646731</v>
      </c>
    </row>
    <row r="64" spans="1:10" ht="12.75">
      <c r="A64" s="25">
        <v>95.61</v>
      </c>
      <c r="B64" s="24">
        <v>3.196</v>
      </c>
      <c r="C64" s="25">
        <v>95</v>
      </c>
      <c r="D64" s="21">
        <f t="shared" si="12"/>
        <v>1425</v>
      </c>
      <c r="E64" s="21">
        <f t="shared" si="7"/>
        <v>149.22552499999998</v>
      </c>
      <c r="F64" s="21">
        <f t="shared" si="8"/>
        <v>34.112955015</v>
      </c>
      <c r="G64" s="23">
        <f>(C$33-B64)*'Displacement Sensor Factor'!B$17+C$34</f>
        <v>12.46048323817148</v>
      </c>
      <c r="H64" s="22">
        <f t="shared" si="9"/>
        <v>5.460483238171481</v>
      </c>
      <c r="I64" s="20">
        <f t="shared" si="10"/>
        <v>7654.947105366</v>
      </c>
      <c r="J64" s="20">
        <f t="shared" si="11"/>
        <v>11.805547892624613</v>
      </c>
    </row>
    <row r="65" spans="1:10" ht="12.75">
      <c r="A65" s="25">
        <v>100.5</v>
      </c>
      <c r="B65" s="24">
        <v>3.185</v>
      </c>
      <c r="C65" s="25">
        <v>100</v>
      </c>
      <c r="D65" s="21">
        <f t="shared" si="12"/>
        <v>1500</v>
      </c>
      <c r="E65" s="21">
        <f t="shared" si="7"/>
        <v>157.0795</v>
      </c>
      <c r="F65" s="21">
        <f t="shared" si="8"/>
        <v>35.9083737</v>
      </c>
      <c r="G65" s="23">
        <f>(C$33-B65)*'Displacement Sensor Factor'!B$17+C$34</f>
        <v>12.573176138021175</v>
      </c>
      <c r="H65" s="22">
        <f t="shared" si="9"/>
        <v>5.573176138021175</v>
      </c>
      <c r="I65" s="20">
        <f t="shared" si="10"/>
        <v>8057.83905828</v>
      </c>
      <c r="J65" s="20">
        <f t="shared" si="11"/>
        <v>11.836200685764164</v>
      </c>
    </row>
    <row r="66" spans="1:10" ht="12.75">
      <c r="A66" s="25">
        <v>105.5</v>
      </c>
      <c r="B66" s="24">
        <v>3.174</v>
      </c>
      <c r="C66" s="25">
        <v>105</v>
      </c>
      <c r="D66" s="21">
        <f t="shared" si="12"/>
        <v>1575</v>
      </c>
      <c r="E66" s="21">
        <f t="shared" si="7"/>
        <v>164.933475</v>
      </c>
      <c r="F66" s="21">
        <f t="shared" si="8"/>
        <v>37.703792385</v>
      </c>
      <c r="G66" s="23">
        <f>(C$33-B66)*'Displacement Sensor Factor'!B$17+C$34</f>
        <v>12.68586903787087</v>
      </c>
      <c r="H66" s="22">
        <f t="shared" si="9"/>
        <v>5.685869037870869</v>
      </c>
      <c r="I66" s="20">
        <f t="shared" si="10"/>
        <v>8460.731011194</v>
      </c>
      <c r="J66" s="20">
        <f t="shared" si="11"/>
        <v>11.862921552404774</v>
      </c>
    </row>
    <row r="67" spans="1:10" ht="12.75">
      <c r="A67" s="25">
        <v>110</v>
      </c>
      <c r="B67" s="24">
        <v>3.166</v>
      </c>
      <c r="C67" s="25">
        <v>110</v>
      </c>
      <c r="D67" s="21">
        <f t="shared" si="12"/>
        <v>1650</v>
      </c>
      <c r="E67" s="21">
        <f t="shared" si="7"/>
        <v>172.78744999999998</v>
      </c>
      <c r="F67" s="21">
        <f t="shared" si="8"/>
        <v>39.499211069999994</v>
      </c>
      <c r="G67" s="23">
        <f>(C$33-B67)*'Displacement Sensor Factor'!B$17+C$34</f>
        <v>12.767827510488829</v>
      </c>
      <c r="H67" s="22">
        <f t="shared" si="9"/>
        <v>5.767827510488829</v>
      </c>
      <c r="I67" s="20">
        <f t="shared" si="10"/>
        <v>8863.622964107999</v>
      </c>
      <c r="J67" s="20">
        <f t="shared" si="11"/>
        <v>11.886344282233878</v>
      </c>
    </row>
    <row r="68" spans="1:10" ht="12.75">
      <c r="A68" s="25">
        <v>114.76</v>
      </c>
      <c r="B68" s="24">
        <v>3.158</v>
      </c>
      <c r="C68" s="25">
        <v>115</v>
      </c>
      <c r="D68" s="21">
        <f t="shared" si="12"/>
        <v>1725</v>
      </c>
      <c r="E68" s="21">
        <f t="shared" si="7"/>
        <v>180.64142499999997</v>
      </c>
      <c r="F68" s="21">
        <f t="shared" si="8"/>
        <v>41.294629754999995</v>
      </c>
      <c r="G68" s="23">
        <f>(C$33-B68)*'Displacement Sensor Factor'!B$17+C$34</f>
        <v>12.849785983106786</v>
      </c>
      <c r="H68" s="22">
        <f t="shared" si="9"/>
        <v>5.849785983106786</v>
      </c>
      <c r="I68" s="20">
        <f t="shared" si="10"/>
        <v>9266.514917022</v>
      </c>
      <c r="J68" s="20">
        <f t="shared" si="11"/>
        <v>11.906981881607566</v>
      </c>
    </row>
    <row r="69" spans="4:8" ht="12.75">
      <c r="D69" s="9"/>
      <c r="E69" s="9"/>
      <c r="F69" s="9"/>
      <c r="G69" s="8"/>
      <c r="H69" s="8"/>
    </row>
  </sheetData>
  <sheetProtection/>
  <mergeCells count="17">
    <mergeCell ref="A1:B1"/>
    <mergeCell ref="A2:B2"/>
    <mergeCell ref="A4:B4"/>
    <mergeCell ref="D36:F36"/>
    <mergeCell ref="D35:H35"/>
    <mergeCell ref="D9:H9"/>
    <mergeCell ref="D10:F10"/>
    <mergeCell ref="I35:J35"/>
    <mergeCell ref="A3:C3"/>
    <mergeCell ref="A5:C5"/>
    <mergeCell ref="I9:J9"/>
    <mergeCell ref="A7:B7"/>
    <mergeCell ref="A8:B8"/>
    <mergeCell ref="A33:B33"/>
    <mergeCell ref="A34:B34"/>
    <mergeCell ref="A9:C9"/>
    <mergeCell ref="A35:C35"/>
  </mergeCells>
  <printOptions/>
  <pageMargins left="0.75" right="0.75" top="1" bottom="1" header="0.5" footer="0.5"/>
  <pageSetup fitToWidth="0" horizontalDpi="600" verticalDpi="600" orientation="portrait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73">
      <selection activeCell="D92" sqref="D92"/>
    </sheetView>
  </sheetViews>
  <sheetFormatPr defaultColWidth="9.140625" defaultRowHeight="12.75"/>
  <cols>
    <col min="1" max="1" width="12.7109375" style="0" customWidth="1"/>
    <col min="2" max="2" width="20.57421875" style="0" customWidth="1"/>
    <col min="3" max="3" width="18.140625" style="0" customWidth="1"/>
    <col min="4" max="4" width="18.8515625" style="0" bestFit="1" customWidth="1"/>
    <col min="5" max="5" width="10.57421875" style="0" customWidth="1"/>
    <col min="6" max="6" width="11.00390625" style="0" customWidth="1"/>
    <col min="8" max="8" width="19.8515625" style="0" bestFit="1" customWidth="1"/>
    <col min="9" max="9" width="14.57421875" style="0" bestFit="1" customWidth="1"/>
    <col min="11" max="11" width="13.28125" style="0" customWidth="1"/>
  </cols>
  <sheetData>
    <row r="1" spans="1:11" ht="12.75">
      <c r="A1" s="84" t="s">
        <v>10</v>
      </c>
      <c r="B1" s="84"/>
      <c r="C1" s="84"/>
      <c r="D1" s="13"/>
      <c r="K1" s="3"/>
    </row>
    <row r="2" spans="1:11" ht="12.75">
      <c r="A2" s="80" t="s">
        <v>40</v>
      </c>
      <c r="B2" s="80"/>
      <c r="C2" s="80"/>
      <c r="K2" s="3"/>
    </row>
    <row r="3" spans="1:11" ht="12.75">
      <c r="A3" s="57" t="s">
        <v>48</v>
      </c>
      <c r="B3" s="57"/>
      <c r="C3" s="57"/>
      <c r="K3" s="3"/>
    </row>
    <row r="4" spans="1:11" ht="12.75">
      <c r="A4" s="80" t="s">
        <v>35</v>
      </c>
      <c r="B4" s="80"/>
      <c r="C4" s="80"/>
      <c r="K4" s="12"/>
    </row>
    <row r="5" spans="1:11" ht="14.25">
      <c r="A5" s="80" t="s">
        <v>47</v>
      </c>
      <c r="B5" s="80"/>
      <c r="C5" s="80"/>
      <c r="K5" s="3"/>
    </row>
    <row r="6" spans="1:11" ht="12.75">
      <c r="A6" s="33"/>
      <c r="B6" s="33"/>
      <c r="C6" s="33"/>
      <c r="K6" s="3"/>
    </row>
    <row r="7" spans="1:11" ht="12.75">
      <c r="A7" s="81" t="s">
        <v>11</v>
      </c>
      <c r="B7" s="81"/>
      <c r="C7" s="11">
        <v>7</v>
      </c>
      <c r="D7" s="33" t="s">
        <v>8</v>
      </c>
      <c r="E7" s="14" t="s">
        <v>41</v>
      </c>
      <c r="F7" s="14">
        <v>0.007</v>
      </c>
      <c r="G7" t="s">
        <v>42</v>
      </c>
      <c r="K7" s="3"/>
    </row>
    <row r="8" spans="1:11" ht="12.75">
      <c r="A8" s="14"/>
      <c r="B8" s="14"/>
      <c r="C8" s="14"/>
      <c r="K8" s="3"/>
    </row>
    <row r="9" spans="1:9" ht="12.75">
      <c r="A9" s="63" t="s">
        <v>4</v>
      </c>
      <c r="B9" s="63"/>
      <c r="C9" s="63"/>
      <c r="D9" s="87"/>
      <c r="E9" s="88" t="s">
        <v>5</v>
      </c>
      <c r="F9" s="63"/>
      <c r="G9" s="87"/>
      <c r="H9" s="88" t="s">
        <v>43</v>
      </c>
      <c r="I9" s="76"/>
    </row>
    <row r="10" spans="1:9" ht="12.75">
      <c r="A10" s="15" t="s">
        <v>19</v>
      </c>
      <c r="B10" s="16" t="s">
        <v>16</v>
      </c>
      <c r="C10" s="17" t="s">
        <v>20</v>
      </c>
      <c r="D10" s="30" t="s">
        <v>1</v>
      </c>
      <c r="E10" s="89" t="s">
        <v>3</v>
      </c>
      <c r="F10" s="90"/>
      <c r="G10" s="91"/>
      <c r="H10" s="31" t="s">
        <v>39</v>
      </c>
      <c r="I10" s="30" t="s">
        <v>20</v>
      </c>
    </row>
    <row r="11" spans="1:9" ht="15.75">
      <c r="A11" s="26" t="s">
        <v>27</v>
      </c>
      <c r="B11" s="27" t="s">
        <v>26</v>
      </c>
      <c r="C11" s="29" t="s">
        <v>25</v>
      </c>
      <c r="D11" s="26" t="s">
        <v>24</v>
      </c>
      <c r="E11" s="28" t="s">
        <v>21</v>
      </c>
      <c r="F11" s="28" t="s">
        <v>22</v>
      </c>
      <c r="G11" s="27" t="s">
        <v>23</v>
      </c>
      <c r="H11" s="37" t="s">
        <v>38</v>
      </c>
      <c r="I11" s="42" t="s">
        <v>25</v>
      </c>
    </row>
    <row r="12" spans="1:9" ht="12.75">
      <c r="A12" s="38">
        <v>1.24</v>
      </c>
      <c r="B12" s="25">
        <v>5.14</v>
      </c>
      <c r="C12" s="38">
        <v>0.5</v>
      </c>
      <c r="D12" s="25">
        <v>2.7</v>
      </c>
      <c r="E12" s="19">
        <f aca="true" t="shared" si="0" ref="E12:E36">D12*60/4</f>
        <v>40.5</v>
      </c>
      <c r="F12" s="19">
        <f aca="true" t="shared" si="1" ref="F12:F36">E12*2*3.14/60</f>
        <v>4.239</v>
      </c>
      <c r="G12" s="19">
        <f aca="true" t="shared" si="2" ref="G12:G36">F12*0.2286</f>
        <v>0.9690354</v>
      </c>
      <c r="H12" s="18">
        <f>G12*224.4</f>
        <v>217.45154376</v>
      </c>
      <c r="I12" s="18">
        <f aca="true" t="shared" si="3" ref="I12:I36">1061.06*EXP(-448.8*F$7)/(1+9550442/H12^2)</f>
        <v>0.22590039398244652</v>
      </c>
    </row>
    <row r="13" spans="1:9" ht="12.75">
      <c r="A13" s="25">
        <v>1.66</v>
      </c>
      <c r="B13" s="25">
        <v>7.54</v>
      </c>
      <c r="C13" s="39">
        <v>1.15</v>
      </c>
      <c r="D13" s="25">
        <v>4.5</v>
      </c>
      <c r="E13" s="22">
        <f t="shared" si="0"/>
        <v>67.5</v>
      </c>
      <c r="F13" s="22">
        <f t="shared" si="1"/>
        <v>7.065</v>
      </c>
      <c r="G13" s="22">
        <f t="shared" si="2"/>
        <v>1.615059</v>
      </c>
      <c r="H13" s="20">
        <f aca="true" t="shared" si="4" ref="H13:H36">G13*224.4</f>
        <v>362.4192396</v>
      </c>
      <c r="I13" s="20">
        <f t="shared" si="3"/>
        <v>0.622052790721992</v>
      </c>
    </row>
    <row r="14" spans="1:9" ht="12.75">
      <c r="A14" s="25">
        <v>1.92</v>
      </c>
      <c r="B14" s="25">
        <v>9.07</v>
      </c>
      <c r="C14" s="39">
        <v>1.6</v>
      </c>
      <c r="D14" s="25">
        <v>5.5</v>
      </c>
      <c r="E14" s="22">
        <f t="shared" si="0"/>
        <v>82.5</v>
      </c>
      <c r="F14" s="22">
        <f t="shared" si="1"/>
        <v>8.635</v>
      </c>
      <c r="G14" s="22">
        <f t="shared" si="2"/>
        <v>1.9739609999999999</v>
      </c>
      <c r="H14" s="20">
        <f t="shared" si="4"/>
        <v>442.95684839999996</v>
      </c>
      <c r="I14" s="20">
        <f t="shared" si="3"/>
        <v>0.9230553528866589</v>
      </c>
    </row>
    <row r="15" spans="1:9" ht="12.75">
      <c r="A15" s="25">
        <v>2.22</v>
      </c>
      <c r="B15" s="25">
        <v>10.9</v>
      </c>
      <c r="C15" s="39">
        <v>2.2</v>
      </c>
      <c r="D15" s="25">
        <v>7</v>
      </c>
      <c r="E15" s="22">
        <f t="shared" si="0"/>
        <v>105</v>
      </c>
      <c r="F15" s="22">
        <f t="shared" si="1"/>
        <v>10.99</v>
      </c>
      <c r="G15" s="22">
        <f t="shared" si="2"/>
        <v>2.512314</v>
      </c>
      <c r="H15" s="20">
        <f t="shared" si="4"/>
        <v>563.7632616</v>
      </c>
      <c r="I15" s="20">
        <f t="shared" si="3"/>
        <v>1.4767700379008193</v>
      </c>
    </row>
    <row r="16" spans="1:9" ht="12.75">
      <c r="A16" s="25">
        <v>2.5</v>
      </c>
      <c r="B16" s="25">
        <v>12.3</v>
      </c>
      <c r="C16" s="40">
        <v>2.75</v>
      </c>
      <c r="D16" s="25">
        <v>8.1</v>
      </c>
      <c r="E16" s="22">
        <f t="shared" si="0"/>
        <v>121.5</v>
      </c>
      <c r="F16" s="22">
        <f t="shared" si="1"/>
        <v>12.717</v>
      </c>
      <c r="G16" s="22">
        <f t="shared" si="2"/>
        <v>2.9071062000000003</v>
      </c>
      <c r="H16" s="20">
        <f t="shared" si="4"/>
        <v>652.35463128</v>
      </c>
      <c r="I16" s="20">
        <f t="shared" si="3"/>
        <v>1.956010063764419</v>
      </c>
    </row>
    <row r="17" spans="1:9" ht="12.75">
      <c r="A17" s="25">
        <v>2.84</v>
      </c>
      <c r="B17" s="25">
        <v>14.4</v>
      </c>
      <c r="C17" s="39">
        <v>3.5</v>
      </c>
      <c r="D17" s="25">
        <v>9.65</v>
      </c>
      <c r="E17" s="22">
        <f t="shared" si="0"/>
        <v>144.75</v>
      </c>
      <c r="F17" s="22">
        <f t="shared" si="1"/>
        <v>15.150500000000001</v>
      </c>
      <c r="G17" s="22">
        <f t="shared" si="2"/>
        <v>3.4634043</v>
      </c>
      <c r="H17" s="20">
        <f t="shared" si="4"/>
        <v>777.18792492</v>
      </c>
      <c r="I17" s="20">
        <f t="shared" si="3"/>
        <v>2.727441992119493</v>
      </c>
    </row>
    <row r="18" spans="1:9" ht="12.75">
      <c r="A18" s="25">
        <v>3.2</v>
      </c>
      <c r="B18" s="25">
        <v>16.36</v>
      </c>
      <c r="C18" s="39">
        <v>4.1</v>
      </c>
      <c r="D18" s="25">
        <v>11.42</v>
      </c>
      <c r="E18" s="22">
        <f t="shared" si="0"/>
        <v>171.3</v>
      </c>
      <c r="F18" s="22">
        <f t="shared" si="1"/>
        <v>17.9294</v>
      </c>
      <c r="G18" s="22">
        <f t="shared" si="2"/>
        <v>4.09866084</v>
      </c>
      <c r="H18" s="20">
        <f t="shared" si="4"/>
        <v>919.739492496</v>
      </c>
      <c r="I18" s="20">
        <f t="shared" si="3"/>
        <v>3.7308573539159218</v>
      </c>
    </row>
    <row r="19" spans="1:9" ht="12.75">
      <c r="A19" s="25">
        <v>3.3</v>
      </c>
      <c r="B19" s="25">
        <v>16.97</v>
      </c>
      <c r="C19" s="40">
        <v>4.35</v>
      </c>
      <c r="D19" s="25">
        <v>11.66</v>
      </c>
      <c r="E19" s="22">
        <f t="shared" si="0"/>
        <v>174.9</v>
      </c>
      <c r="F19" s="22">
        <f t="shared" si="1"/>
        <v>18.3062</v>
      </c>
      <c r="G19" s="22">
        <f t="shared" si="2"/>
        <v>4.18479732</v>
      </c>
      <c r="H19" s="20">
        <f t="shared" si="4"/>
        <v>939.0685186080001</v>
      </c>
      <c r="I19" s="20">
        <f t="shared" si="3"/>
        <v>3.8759238873342214</v>
      </c>
    </row>
    <row r="20" spans="1:9" ht="12.75">
      <c r="A20" s="25">
        <v>3.38</v>
      </c>
      <c r="B20" s="25">
        <v>17.49</v>
      </c>
      <c r="C20" s="54">
        <v>4.51</v>
      </c>
      <c r="D20" s="25">
        <v>12.2</v>
      </c>
      <c r="E20" s="55">
        <f t="shared" si="0"/>
        <v>183</v>
      </c>
      <c r="F20" s="22">
        <f t="shared" si="1"/>
        <v>19.154</v>
      </c>
      <c r="G20" s="22">
        <f t="shared" si="2"/>
        <v>4.3786043999999995</v>
      </c>
      <c r="H20" s="20">
        <f t="shared" si="4"/>
        <v>982.5588273599999</v>
      </c>
      <c r="I20" s="20">
        <f t="shared" si="3"/>
        <v>4.20951990323861</v>
      </c>
    </row>
    <row r="21" spans="1:9" ht="12.75">
      <c r="A21" s="25">
        <v>3.52</v>
      </c>
      <c r="B21" s="25">
        <v>18.26</v>
      </c>
      <c r="C21" s="40">
        <v>4.75</v>
      </c>
      <c r="D21" s="25">
        <v>12.73</v>
      </c>
      <c r="E21" s="56">
        <f t="shared" si="0"/>
        <v>190.95000000000002</v>
      </c>
      <c r="F21" s="22">
        <f t="shared" si="1"/>
        <v>19.986100000000004</v>
      </c>
      <c r="G21" s="22">
        <f t="shared" si="2"/>
        <v>4.568822460000001</v>
      </c>
      <c r="H21" s="20">
        <f t="shared" si="4"/>
        <v>1025.2437600240003</v>
      </c>
      <c r="I21" s="53">
        <f t="shared" si="3"/>
        <v>4.5461589378059495</v>
      </c>
    </row>
    <row r="22" spans="1:9" ht="12.75">
      <c r="A22" s="25">
        <v>3.6</v>
      </c>
      <c r="B22" s="25">
        <v>18.9</v>
      </c>
      <c r="C22" s="40">
        <v>4.9</v>
      </c>
      <c r="D22" s="25">
        <v>13.2</v>
      </c>
      <c r="E22" s="22">
        <f t="shared" si="0"/>
        <v>198</v>
      </c>
      <c r="F22" s="22">
        <f t="shared" si="1"/>
        <v>20.724</v>
      </c>
      <c r="G22" s="22">
        <f t="shared" si="2"/>
        <v>4.7375064</v>
      </c>
      <c r="H22" s="20">
        <f t="shared" si="4"/>
        <v>1063.09643616</v>
      </c>
      <c r="I22" s="20">
        <f t="shared" si="3"/>
        <v>4.851872954619954</v>
      </c>
    </row>
    <row r="23" spans="1:9" ht="12.75">
      <c r="A23" s="25">
        <v>3.76</v>
      </c>
      <c r="B23" s="25">
        <v>19.89</v>
      </c>
      <c r="C23" s="39">
        <v>5.4</v>
      </c>
      <c r="D23" s="25">
        <v>14.2</v>
      </c>
      <c r="E23" s="49">
        <f t="shared" si="0"/>
        <v>213</v>
      </c>
      <c r="F23" s="22">
        <f t="shared" si="1"/>
        <v>22.294</v>
      </c>
      <c r="G23" s="22">
        <f t="shared" si="2"/>
        <v>5.0964084</v>
      </c>
      <c r="H23" s="20">
        <f t="shared" si="4"/>
        <v>1143.63404496</v>
      </c>
      <c r="I23" s="45">
        <f t="shared" si="3"/>
        <v>5.522949596818023</v>
      </c>
    </row>
    <row r="24" spans="1:9" ht="12.75">
      <c r="A24" s="25">
        <v>4.16</v>
      </c>
      <c r="B24" s="25">
        <v>22.44</v>
      </c>
      <c r="C24" s="40">
        <v>6.33</v>
      </c>
      <c r="D24" s="25">
        <v>16.6</v>
      </c>
      <c r="E24" s="22">
        <f t="shared" si="0"/>
        <v>249.00000000000003</v>
      </c>
      <c r="F24" s="22">
        <f t="shared" si="1"/>
        <v>26.062000000000005</v>
      </c>
      <c r="G24" s="22">
        <f t="shared" si="2"/>
        <v>5.957773200000001</v>
      </c>
      <c r="H24" s="20">
        <f t="shared" si="4"/>
        <v>1336.9243060800002</v>
      </c>
      <c r="I24" s="20">
        <f t="shared" si="3"/>
        <v>7.228445574777223</v>
      </c>
    </row>
    <row r="25" spans="1:9" ht="12.75">
      <c r="A25" s="25">
        <v>4.7</v>
      </c>
      <c r="B25" s="25">
        <v>26.17</v>
      </c>
      <c r="C25" s="39">
        <v>7.4</v>
      </c>
      <c r="D25" s="25">
        <v>19.5</v>
      </c>
      <c r="E25" s="22">
        <f t="shared" si="0"/>
        <v>292.5</v>
      </c>
      <c r="F25" s="22">
        <f t="shared" si="1"/>
        <v>30.615000000000002</v>
      </c>
      <c r="G25" s="22">
        <f t="shared" si="2"/>
        <v>6.998589</v>
      </c>
      <c r="H25" s="20">
        <f t="shared" si="4"/>
        <v>1570.4833716</v>
      </c>
      <c r="I25" s="20">
        <f t="shared" si="3"/>
        <v>9.411006664022672</v>
      </c>
    </row>
    <row r="26" spans="1:9" ht="12.75">
      <c r="A26" s="25">
        <v>5.04</v>
      </c>
      <c r="B26" s="25">
        <v>29.2</v>
      </c>
      <c r="C26" s="40">
        <v>8.35</v>
      </c>
      <c r="D26" s="25">
        <v>22</v>
      </c>
      <c r="E26" s="22">
        <f t="shared" si="0"/>
        <v>330</v>
      </c>
      <c r="F26" s="22">
        <f t="shared" si="1"/>
        <v>34.54</v>
      </c>
      <c r="G26" s="22">
        <f t="shared" si="2"/>
        <v>7.895843999999999</v>
      </c>
      <c r="H26" s="20">
        <f t="shared" si="4"/>
        <v>1771.8273935999998</v>
      </c>
      <c r="I26" s="20">
        <f t="shared" si="3"/>
        <v>11.34352297356296</v>
      </c>
    </row>
    <row r="27" spans="1:9" ht="12.75">
      <c r="A27" s="25">
        <v>5.44</v>
      </c>
      <c r="B27" s="25">
        <v>32.85</v>
      </c>
      <c r="C27" s="39">
        <v>9.31</v>
      </c>
      <c r="D27" s="25">
        <v>25.68</v>
      </c>
      <c r="E27" s="22">
        <f t="shared" si="0"/>
        <v>385.2</v>
      </c>
      <c r="F27" s="22">
        <f t="shared" si="1"/>
        <v>40.3176</v>
      </c>
      <c r="G27" s="22">
        <f t="shared" si="2"/>
        <v>9.216603359999999</v>
      </c>
      <c r="H27" s="20">
        <f t="shared" si="4"/>
        <v>2068.2057939839997</v>
      </c>
      <c r="I27" s="20">
        <f t="shared" si="3"/>
        <v>14.183751987511902</v>
      </c>
    </row>
    <row r="28" spans="1:9" ht="12.75">
      <c r="A28" s="25">
        <v>5.76</v>
      </c>
      <c r="B28" s="25">
        <v>37.12</v>
      </c>
      <c r="C28" s="25">
        <v>10.32</v>
      </c>
      <c r="D28" s="25">
        <v>29.7</v>
      </c>
      <c r="E28" s="22">
        <f t="shared" si="0"/>
        <v>445.5</v>
      </c>
      <c r="F28" s="22">
        <f t="shared" si="1"/>
        <v>46.629000000000005</v>
      </c>
      <c r="G28" s="22">
        <f t="shared" si="2"/>
        <v>10.6593894</v>
      </c>
      <c r="H28" s="20">
        <f t="shared" si="4"/>
        <v>2391.9669813600003</v>
      </c>
      <c r="I28" s="20">
        <f t="shared" si="3"/>
        <v>17.17814725758536</v>
      </c>
    </row>
    <row r="29" spans="1:9" ht="12.75">
      <c r="A29" s="41">
        <v>5.96</v>
      </c>
      <c r="B29" s="41">
        <v>40.78</v>
      </c>
      <c r="C29" s="41">
        <v>11.17</v>
      </c>
      <c r="D29" s="41">
        <v>33.75</v>
      </c>
      <c r="E29" s="22">
        <f t="shared" si="0"/>
        <v>506.25</v>
      </c>
      <c r="F29" s="22">
        <f t="shared" si="1"/>
        <v>52.9875</v>
      </c>
      <c r="G29" s="22">
        <f t="shared" si="2"/>
        <v>12.112942499999999</v>
      </c>
      <c r="H29" s="20">
        <f t="shared" si="4"/>
        <v>2718.144297</v>
      </c>
      <c r="I29" s="20">
        <f t="shared" si="3"/>
        <v>19.99972600034067</v>
      </c>
    </row>
    <row r="30" spans="1:9" ht="12.75">
      <c r="A30" s="41">
        <v>6.1</v>
      </c>
      <c r="B30" s="41">
        <v>44.1</v>
      </c>
      <c r="C30" s="41">
        <v>11.81</v>
      </c>
      <c r="D30" s="41">
        <v>36.11</v>
      </c>
      <c r="E30" s="22">
        <f t="shared" si="0"/>
        <v>541.65</v>
      </c>
      <c r="F30" s="22">
        <f t="shared" si="1"/>
        <v>56.692699999999995</v>
      </c>
      <c r="G30" s="22">
        <f t="shared" si="2"/>
        <v>12.959951219999999</v>
      </c>
      <c r="H30" s="20">
        <f t="shared" si="4"/>
        <v>2908.213053768</v>
      </c>
      <c r="I30" s="20">
        <f t="shared" si="3"/>
        <v>21.534949340035052</v>
      </c>
    </row>
    <row r="31" spans="1:9" ht="12.75">
      <c r="A31" s="41">
        <v>6.18</v>
      </c>
      <c r="B31" s="41">
        <v>47.58</v>
      </c>
      <c r="C31" s="41">
        <v>12.43</v>
      </c>
      <c r="D31" s="41">
        <v>40</v>
      </c>
      <c r="E31" s="22">
        <f t="shared" si="0"/>
        <v>600</v>
      </c>
      <c r="F31" s="22">
        <f t="shared" si="1"/>
        <v>62.8</v>
      </c>
      <c r="G31" s="22">
        <f t="shared" si="2"/>
        <v>14.356079999999999</v>
      </c>
      <c r="H31" s="20">
        <f t="shared" si="4"/>
        <v>3221.504352</v>
      </c>
      <c r="I31" s="20">
        <f t="shared" si="3"/>
        <v>23.878251849638065</v>
      </c>
    </row>
    <row r="32" spans="1:9" ht="12.75">
      <c r="A32" s="41">
        <v>6.2</v>
      </c>
      <c r="B32" s="41">
        <v>54.09</v>
      </c>
      <c r="C32" s="41">
        <v>13.5</v>
      </c>
      <c r="D32" s="41">
        <v>47</v>
      </c>
      <c r="E32" s="22">
        <f t="shared" si="0"/>
        <v>705</v>
      </c>
      <c r="F32" s="22">
        <f t="shared" si="1"/>
        <v>73.79</v>
      </c>
      <c r="G32" s="22">
        <f t="shared" si="2"/>
        <v>16.868394000000002</v>
      </c>
      <c r="H32" s="20">
        <f t="shared" si="4"/>
        <v>3785.2676136000005</v>
      </c>
      <c r="I32" s="20">
        <f t="shared" si="3"/>
        <v>27.513321692247963</v>
      </c>
    </row>
    <row r="33" spans="1:9" ht="12.75">
      <c r="A33" s="41">
        <v>6.14</v>
      </c>
      <c r="B33" s="41">
        <v>59.9</v>
      </c>
      <c r="C33" s="41">
        <v>14.19</v>
      </c>
      <c r="D33" s="41">
        <v>52</v>
      </c>
      <c r="E33" s="22">
        <f t="shared" si="0"/>
        <v>780</v>
      </c>
      <c r="F33" s="22">
        <f t="shared" si="1"/>
        <v>81.64000000000001</v>
      </c>
      <c r="G33" s="22">
        <f t="shared" si="2"/>
        <v>18.662904000000005</v>
      </c>
      <c r="H33" s="20">
        <f t="shared" si="4"/>
        <v>4187.955657600001</v>
      </c>
      <c r="I33" s="20">
        <f t="shared" si="3"/>
        <v>29.686905352633563</v>
      </c>
    </row>
    <row r="34" spans="1:9" ht="12.75">
      <c r="A34" s="41">
        <v>6.06</v>
      </c>
      <c r="B34" s="41">
        <v>64.78</v>
      </c>
      <c r="C34" s="41">
        <v>14.8</v>
      </c>
      <c r="D34" s="41">
        <v>58</v>
      </c>
      <c r="E34" s="22">
        <f t="shared" si="0"/>
        <v>870</v>
      </c>
      <c r="F34" s="22">
        <f t="shared" si="1"/>
        <v>91.06</v>
      </c>
      <c r="G34" s="22">
        <f t="shared" si="2"/>
        <v>20.816316</v>
      </c>
      <c r="H34" s="20">
        <f t="shared" si="4"/>
        <v>4671.1813104</v>
      </c>
      <c r="I34" s="20">
        <f t="shared" si="3"/>
        <v>31.892907403833576</v>
      </c>
    </row>
    <row r="35" spans="1:9" ht="12.75">
      <c r="A35" s="41">
        <v>6.02</v>
      </c>
      <c r="B35" s="41">
        <v>71.64</v>
      </c>
      <c r="C35" s="41">
        <v>15.6</v>
      </c>
      <c r="D35" s="41">
        <v>64.5</v>
      </c>
      <c r="E35" s="22">
        <f t="shared" si="0"/>
        <v>967.5</v>
      </c>
      <c r="F35" s="22">
        <f t="shared" si="1"/>
        <v>101.26500000000001</v>
      </c>
      <c r="G35" s="22">
        <f t="shared" si="2"/>
        <v>23.149179000000004</v>
      </c>
      <c r="H35" s="20">
        <f t="shared" si="4"/>
        <v>5194.675767600001</v>
      </c>
      <c r="I35" s="20">
        <f t="shared" si="3"/>
        <v>33.8662421415832</v>
      </c>
    </row>
    <row r="36" spans="1:9" ht="12.75">
      <c r="A36" s="41">
        <v>5.88</v>
      </c>
      <c r="B36" s="41">
        <v>78.79</v>
      </c>
      <c r="C36" s="41">
        <v>16.24</v>
      </c>
      <c r="D36" s="41">
        <v>72</v>
      </c>
      <c r="E36" s="22">
        <f t="shared" si="0"/>
        <v>1080</v>
      </c>
      <c r="F36" s="22">
        <f t="shared" si="1"/>
        <v>113.04</v>
      </c>
      <c r="G36" s="22">
        <f t="shared" si="2"/>
        <v>25.840944</v>
      </c>
      <c r="H36" s="20">
        <f t="shared" si="4"/>
        <v>5798.7078336</v>
      </c>
      <c r="I36" s="20">
        <f t="shared" si="3"/>
        <v>35.709678070762195</v>
      </c>
    </row>
    <row r="37" spans="5:8" ht="12.75">
      <c r="E37" s="34"/>
      <c r="F37" s="34"/>
      <c r="G37" s="34"/>
      <c r="H37" s="34"/>
    </row>
    <row r="38" spans="5:8" ht="12.75">
      <c r="E38" s="34"/>
      <c r="F38" s="34"/>
      <c r="G38" s="34"/>
      <c r="H38" s="34"/>
    </row>
    <row r="39" spans="5:8" ht="12.75">
      <c r="E39" s="34"/>
      <c r="F39" s="34"/>
      <c r="G39" s="34"/>
      <c r="H39" s="34"/>
    </row>
    <row r="40" spans="5:8" ht="12.75">
      <c r="E40" s="34"/>
      <c r="F40" s="34"/>
      <c r="G40" s="34"/>
      <c r="H40" s="34"/>
    </row>
    <row r="41" spans="5:8" ht="12.75">
      <c r="E41" s="34"/>
      <c r="F41" s="34"/>
      <c r="G41" s="34"/>
      <c r="H41" s="34"/>
    </row>
    <row r="42" spans="5:8" ht="12.75">
      <c r="E42" s="34"/>
      <c r="F42" s="34"/>
      <c r="G42" s="34"/>
      <c r="H42" s="34"/>
    </row>
    <row r="43" spans="5:8" ht="12.75">
      <c r="E43" s="34"/>
      <c r="F43" s="34"/>
      <c r="G43" s="34"/>
      <c r="H43" s="34"/>
    </row>
    <row r="44" spans="5:8" ht="12.75">
      <c r="E44" s="34"/>
      <c r="F44" s="34"/>
      <c r="G44" s="34"/>
      <c r="H44" s="34"/>
    </row>
    <row r="65" spans="1:7" ht="12.75">
      <c r="A65" s="81" t="s">
        <v>11</v>
      </c>
      <c r="B65" s="81"/>
      <c r="C65" s="11">
        <v>8</v>
      </c>
      <c r="D65" s="33" t="s">
        <v>8</v>
      </c>
      <c r="E65" s="14" t="s">
        <v>41</v>
      </c>
      <c r="F65" s="14">
        <v>0.008</v>
      </c>
      <c r="G65" t="s">
        <v>42</v>
      </c>
    </row>
    <row r="67" spans="1:9" ht="12.75">
      <c r="A67" s="63" t="s">
        <v>4</v>
      </c>
      <c r="B67" s="63"/>
      <c r="C67" s="63"/>
      <c r="D67" s="87"/>
      <c r="E67" s="88" t="s">
        <v>5</v>
      </c>
      <c r="F67" s="63"/>
      <c r="G67" s="87"/>
      <c r="H67" s="88" t="s">
        <v>43</v>
      </c>
      <c r="I67" s="76"/>
    </row>
    <row r="68" spans="1:9" ht="12.75">
      <c r="A68" s="15" t="s">
        <v>19</v>
      </c>
      <c r="B68" s="16" t="s">
        <v>16</v>
      </c>
      <c r="C68" s="17" t="s">
        <v>20</v>
      </c>
      <c r="D68" s="30" t="s">
        <v>1</v>
      </c>
      <c r="E68" s="89" t="s">
        <v>3</v>
      </c>
      <c r="F68" s="90"/>
      <c r="G68" s="91"/>
      <c r="H68" s="31" t="s">
        <v>39</v>
      </c>
      <c r="I68" s="30" t="s">
        <v>20</v>
      </c>
    </row>
    <row r="69" spans="1:9" ht="15.75">
      <c r="A69" s="26" t="s">
        <v>27</v>
      </c>
      <c r="B69" s="27" t="s">
        <v>26</v>
      </c>
      <c r="C69" s="29" t="s">
        <v>25</v>
      </c>
      <c r="D69" s="26" t="s">
        <v>24</v>
      </c>
      <c r="E69" s="28" t="s">
        <v>21</v>
      </c>
      <c r="F69" s="28" t="s">
        <v>22</v>
      </c>
      <c r="G69" s="27" t="s">
        <v>23</v>
      </c>
      <c r="H69" s="37" t="s">
        <v>38</v>
      </c>
      <c r="I69" s="42" t="s">
        <v>25</v>
      </c>
    </row>
    <row r="70" spans="1:9" ht="12.75">
      <c r="A70" s="38">
        <v>0</v>
      </c>
      <c r="B70" s="25">
        <v>0</v>
      </c>
      <c r="C70" s="38">
        <v>0</v>
      </c>
      <c r="D70" s="21">
        <v>0</v>
      </c>
      <c r="E70" s="19">
        <f aca="true" t="shared" si="5" ref="E70:E95">D70*60/4</f>
        <v>0</v>
      </c>
      <c r="F70" s="19">
        <f aca="true" t="shared" si="6" ref="F70:F95">E70*2*3.14/60</f>
        <v>0</v>
      </c>
      <c r="G70" s="19">
        <f aca="true" t="shared" si="7" ref="G70:G95">F70*0.2286</f>
        <v>0</v>
      </c>
      <c r="H70" s="18">
        <f>G70*224.4</f>
        <v>0</v>
      </c>
      <c r="I70" s="18">
        <v>0</v>
      </c>
    </row>
    <row r="71" spans="1:9" ht="12.75">
      <c r="A71" s="25">
        <v>1.36</v>
      </c>
      <c r="B71" s="25">
        <v>5</v>
      </c>
      <c r="C71" s="39">
        <v>0.55</v>
      </c>
      <c r="D71" s="21">
        <v>2.7</v>
      </c>
      <c r="E71" s="22">
        <f t="shared" si="5"/>
        <v>40.5</v>
      </c>
      <c r="F71" s="22">
        <f t="shared" si="6"/>
        <v>4.239</v>
      </c>
      <c r="G71" s="22">
        <f t="shared" si="7"/>
        <v>0.9690354</v>
      </c>
      <c r="H71" s="20">
        <f aca="true" t="shared" si="8" ref="H71:H95">G71*224.4</f>
        <v>217.45154376</v>
      </c>
      <c r="I71" s="20">
        <f aca="true" t="shared" si="9" ref="I71:I95">1061.06*EXP(-448.8*F$65)/(1+9550442/H71^2)</f>
        <v>0.14421340295707707</v>
      </c>
    </row>
    <row r="72" spans="1:9" ht="12.75">
      <c r="A72" s="25">
        <v>2.12</v>
      </c>
      <c r="B72" s="25">
        <v>9.71</v>
      </c>
      <c r="C72" s="39">
        <v>1.56</v>
      </c>
      <c r="D72" s="21">
        <v>6.36</v>
      </c>
      <c r="E72" s="22">
        <f t="shared" si="5"/>
        <v>95.4</v>
      </c>
      <c r="F72" s="22">
        <f t="shared" si="6"/>
        <v>9.9852</v>
      </c>
      <c r="G72" s="22">
        <f t="shared" si="7"/>
        <v>2.28261672</v>
      </c>
      <c r="H72" s="20">
        <f t="shared" si="8"/>
        <v>512.219191968</v>
      </c>
      <c r="I72" s="20">
        <f t="shared" si="9"/>
        <v>0.7826495074146012</v>
      </c>
    </row>
    <row r="73" spans="1:9" ht="12.75">
      <c r="A73" s="25">
        <v>2.92</v>
      </c>
      <c r="B73" s="25">
        <v>14.63</v>
      </c>
      <c r="C73" s="39">
        <v>3</v>
      </c>
      <c r="D73" s="21">
        <v>10.13</v>
      </c>
      <c r="E73" s="22">
        <f t="shared" si="5"/>
        <v>151.95000000000002</v>
      </c>
      <c r="F73" s="22">
        <f t="shared" si="6"/>
        <v>15.904100000000001</v>
      </c>
      <c r="G73" s="22">
        <f t="shared" si="7"/>
        <v>3.6356772600000005</v>
      </c>
      <c r="H73" s="20">
        <f t="shared" si="8"/>
        <v>815.8459771440001</v>
      </c>
      <c r="I73" s="20">
        <f t="shared" si="9"/>
        <v>1.9071397581700789</v>
      </c>
    </row>
    <row r="74" spans="1:9" ht="12.75">
      <c r="A74" s="25">
        <v>3.6</v>
      </c>
      <c r="B74" s="25">
        <v>19.32</v>
      </c>
      <c r="C74" s="39">
        <v>4.6</v>
      </c>
      <c r="D74" s="21">
        <v>14</v>
      </c>
      <c r="E74" s="22">
        <f t="shared" si="5"/>
        <v>210</v>
      </c>
      <c r="F74" s="22">
        <f t="shared" si="6"/>
        <v>21.98</v>
      </c>
      <c r="G74" s="22">
        <f t="shared" si="7"/>
        <v>5.024628</v>
      </c>
      <c r="H74" s="20">
        <f t="shared" si="8"/>
        <v>1127.5265232</v>
      </c>
      <c r="I74" s="20">
        <f t="shared" si="9"/>
        <v>3.4387828179223514</v>
      </c>
    </row>
    <row r="75" spans="1:9" ht="12.75">
      <c r="A75" s="25">
        <v>4.2</v>
      </c>
      <c r="B75" s="25">
        <v>24</v>
      </c>
      <c r="C75" s="40">
        <v>6</v>
      </c>
      <c r="D75" s="21">
        <v>18</v>
      </c>
      <c r="E75" s="22">
        <f t="shared" si="5"/>
        <v>270</v>
      </c>
      <c r="F75" s="22">
        <f t="shared" si="6"/>
        <v>28.26</v>
      </c>
      <c r="G75" s="22">
        <f t="shared" si="7"/>
        <v>6.460236</v>
      </c>
      <c r="H75" s="20">
        <f t="shared" si="8"/>
        <v>1449.6769584</v>
      </c>
      <c r="I75" s="20">
        <f t="shared" si="9"/>
        <v>5.279476174833863</v>
      </c>
    </row>
    <row r="76" spans="1:9" ht="12.75">
      <c r="A76" s="25">
        <v>4.8</v>
      </c>
      <c r="B76" s="25">
        <v>29.18</v>
      </c>
      <c r="C76" s="39">
        <v>7.8</v>
      </c>
      <c r="D76" s="21">
        <v>22.47</v>
      </c>
      <c r="E76" s="22">
        <f t="shared" si="5"/>
        <v>337.04999999999995</v>
      </c>
      <c r="F76" s="22">
        <f t="shared" si="6"/>
        <v>35.2779</v>
      </c>
      <c r="G76" s="22">
        <f t="shared" si="7"/>
        <v>8.06452794</v>
      </c>
      <c r="H76" s="20">
        <f t="shared" si="8"/>
        <v>1809.680069736</v>
      </c>
      <c r="I76" s="20">
        <f t="shared" si="9"/>
        <v>7.47450206768505</v>
      </c>
    </row>
    <row r="77" spans="1:9" ht="12.75">
      <c r="A77" s="25">
        <v>5.4</v>
      </c>
      <c r="B77" s="25">
        <v>34.48</v>
      </c>
      <c r="C77" s="39">
        <v>9.3</v>
      </c>
      <c r="D77" s="21">
        <v>27.8</v>
      </c>
      <c r="E77" s="22">
        <f t="shared" si="5"/>
        <v>417</v>
      </c>
      <c r="F77" s="22">
        <f t="shared" si="6"/>
        <v>43.646</v>
      </c>
      <c r="G77" s="22">
        <f t="shared" si="7"/>
        <v>9.9774756</v>
      </c>
      <c r="H77" s="20">
        <f t="shared" si="8"/>
        <v>2238.9455246400003</v>
      </c>
      <c r="I77" s="20">
        <f t="shared" si="9"/>
        <v>10.07571151602078</v>
      </c>
    </row>
    <row r="78" spans="1:9" ht="12.75">
      <c r="A78" s="25">
        <v>5.76</v>
      </c>
      <c r="B78" s="25">
        <v>40.36</v>
      </c>
      <c r="C78" s="40">
        <v>10.9</v>
      </c>
      <c r="D78" s="21">
        <v>32.5</v>
      </c>
      <c r="E78" s="22">
        <f t="shared" si="5"/>
        <v>487.5</v>
      </c>
      <c r="F78" s="22">
        <f t="shared" si="6"/>
        <v>51.025</v>
      </c>
      <c r="G78" s="22">
        <f t="shared" si="7"/>
        <v>11.664315</v>
      </c>
      <c r="H78" s="20">
        <f t="shared" si="8"/>
        <v>2617.472286</v>
      </c>
      <c r="I78" s="20">
        <f t="shared" si="9"/>
        <v>12.227197266646337</v>
      </c>
    </row>
    <row r="79" spans="1:9" ht="12.75">
      <c r="A79" s="25">
        <v>6</v>
      </c>
      <c r="B79" s="25">
        <v>45.9</v>
      </c>
      <c r="C79" s="74">
        <v>12.2</v>
      </c>
      <c r="D79" s="21">
        <v>38.3</v>
      </c>
      <c r="E79" s="49">
        <f t="shared" si="5"/>
        <v>574.5</v>
      </c>
      <c r="F79" s="22">
        <f t="shared" si="6"/>
        <v>60.131</v>
      </c>
      <c r="G79" s="22">
        <f t="shared" si="7"/>
        <v>13.7459466</v>
      </c>
      <c r="H79" s="20">
        <f t="shared" si="8"/>
        <v>3084.59041704</v>
      </c>
      <c r="I79" s="20">
        <f t="shared" si="9"/>
        <v>14.608446866188098</v>
      </c>
    </row>
    <row r="80" spans="1:9" ht="12.75">
      <c r="A80" s="25">
        <v>6.2</v>
      </c>
      <c r="B80" s="25">
        <v>51.3</v>
      </c>
      <c r="C80" s="40">
        <v>13.23</v>
      </c>
      <c r="D80" s="21">
        <v>43.26</v>
      </c>
      <c r="E80" s="49">
        <f t="shared" si="5"/>
        <v>648.9</v>
      </c>
      <c r="F80" s="22">
        <f t="shared" si="6"/>
        <v>67.9182</v>
      </c>
      <c r="G80" s="22">
        <f t="shared" si="7"/>
        <v>15.52610052</v>
      </c>
      <c r="H80" s="20">
        <f t="shared" si="8"/>
        <v>3484.056956688</v>
      </c>
      <c r="I80" s="20">
        <f t="shared" si="9"/>
        <v>16.38242161560963</v>
      </c>
    </row>
    <row r="81" spans="1:9" ht="12.75">
      <c r="A81" s="25">
        <v>6.28</v>
      </c>
      <c r="B81" s="25">
        <v>58.58</v>
      </c>
      <c r="C81" s="40">
        <v>14.65</v>
      </c>
      <c r="D81" s="21">
        <v>50.8</v>
      </c>
      <c r="E81" s="22">
        <f t="shared" si="5"/>
        <v>762</v>
      </c>
      <c r="F81" s="22">
        <f t="shared" si="6"/>
        <v>79.75600000000001</v>
      </c>
      <c r="G81" s="22">
        <f t="shared" si="7"/>
        <v>18.232221600000003</v>
      </c>
      <c r="H81" s="20">
        <f t="shared" si="8"/>
        <v>4091.3105270400006</v>
      </c>
      <c r="I81" s="20">
        <f t="shared" si="9"/>
        <v>18.637836464527208</v>
      </c>
    </row>
    <row r="82" spans="1:9" ht="12.75">
      <c r="A82" s="25">
        <v>6.36</v>
      </c>
      <c r="B82" s="25">
        <v>63.98</v>
      </c>
      <c r="C82" s="39">
        <v>15.5</v>
      </c>
      <c r="D82" s="21">
        <v>57.3</v>
      </c>
      <c r="E82" s="49">
        <f t="shared" si="5"/>
        <v>859.5</v>
      </c>
      <c r="F82" s="22">
        <f t="shared" si="6"/>
        <v>89.961</v>
      </c>
      <c r="G82" s="22">
        <f t="shared" si="7"/>
        <v>20.5650846</v>
      </c>
      <c r="H82" s="20">
        <f t="shared" si="8"/>
        <v>4614.80498424</v>
      </c>
      <c r="I82" s="20">
        <f t="shared" si="9"/>
        <v>20.208993276394303</v>
      </c>
    </row>
    <row r="83" spans="1:9" ht="12.75">
      <c r="A83" s="25">
        <v>6.4</v>
      </c>
      <c r="B83" s="25">
        <v>69.38</v>
      </c>
      <c r="C83" s="40">
        <v>16.45</v>
      </c>
      <c r="D83" s="21">
        <v>62.7</v>
      </c>
      <c r="E83" s="22">
        <f t="shared" si="5"/>
        <v>940.5</v>
      </c>
      <c r="F83" s="22">
        <f t="shared" si="6"/>
        <v>98.43900000000001</v>
      </c>
      <c r="G83" s="22">
        <f t="shared" si="7"/>
        <v>22.5031554</v>
      </c>
      <c r="H83" s="20">
        <f t="shared" si="8"/>
        <v>5049.70807176</v>
      </c>
      <c r="I83" s="20">
        <f t="shared" si="9"/>
        <v>21.295784117260652</v>
      </c>
    </row>
    <row r="84" spans="1:9" ht="12.75">
      <c r="A84" s="25">
        <v>6.4</v>
      </c>
      <c r="B84" s="25">
        <v>74.37</v>
      </c>
      <c r="C84" s="39">
        <v>17.18</v>
      </c>
      <c r="D84" s="21">
        <v>66.77</v>
      </c>
      <c r="E84" s="22">
        <f t="shared" si="5"/>
        <v>1001.55</v>
      </c>
      <c r="F84" s="22">
        <f t="shared" si="6"/>
        <v>104.8289</v>
      </c>
      <c r="G84" s="22">
        <f t="shared" si="7"/>
        <v>23.96388654</v>
      </c>
      <c r="H84" s="20">
        <f t="shared" si="8"/>
        <v>5377.496139576</v>
      </c>
      <c r="I84" s="20">
        <f t="shared" si="9"/>
        <v>22.004458979869796</v>
      </c>
    </row>
    <row r="85" spans="1:9" ht="12.75">
      <c r="A85" s="25">
        <v>6.4</v>
      </c>
      <c r="B85" s="25">
        <v>79.81</v>
      </c>
      <c r="C85" s="40">
        <v>17.94</v>
      </c>
      <c r="D85" s="21">
        <v>73.8</v>
      </c>
      <c r="E85" s="22">
        <f t="shared" si="5"/>
        <v>1107</v>
      </c>
      <c r="F85" s="22">
        <f t="shared" si="6"/>
        <v>115.866</v>
      </c>
      <c r="G85" s="22">
        <f t="shared" si="7"/>
        <v>26.4869676</v>
      </c>
      <c r="H85" s="20">
        <f t="shared" si="8"/>
        <v>5943.67552944</v>
      </c>
      <c r="I85" s="20">
        <f t="shared" si="9"/>
        <v>23.042438038386283</v>
      </c>
    </row>
    <row r="86" spans="1:9" ht="12.75">
      <c r="A86" s="25">
        <v>6.44</v>
      </c>
      <c r="B86" s="25">
        <v>85.08</v>
      </c>
      <c r="C86" s="39">
        <v>18.65</v>
      </c>
      <c r="D86" s="21">
        <v>79</v>
      </c>
      <c r="E86" s="22">
        <f t="shared" si="5"/>
        <v>1185</v>
      </c>
      <c r="F86" s="22">
        <f t="shared" si="6"/>
        <v>124.03</v>
      </c>
      <c r="G86" s="22">
        <f t="shared" si="7"/>
        <v>28.353258</v>
      </c>
      <c r="H86" s="20">
        <f t="shared" si="8"/>
        <v>6362.4710952000005</v>
      </c>
      <c r="I86" s="20">
        <f t="shared" si="9"/>
        <v>23.684123973305265</v>
      </c>
    </row>
    <row r="87" spans="1:9" ht="12.75">
      <c r="A87" s="25">
        <v>6.52</v>
      </c>
      <c r="B87" s="25">
        <v>89.43</v>
      </c>
      <c r="C87" s="25">
        <v>19.4</v>
      </c>
      <c r="D87" s="21">
        <v>83.56</v>
      </c>
      <c r="E87" s="22">
        <f t="shared" si="5"/>
        <v>1253.4</v>
      </c>
      <c r="F87" s="22">
        <f t="shared" si="6"/>
        <v>131.1892</v>
      </c>
      <c r="G87" s="22">
        <f t="shared" si="7"/>
        <v>29.98985112</v>
      </c>
      <c r="H87" s="20">
        <f t="shared" si="8"/>
        <v>6729.722591328001</v>
      </c>
      <c r="I87" s="20">
        <f t="shared" si="9"/>
        <v>24.174027769625912</v>
      </c>
    </row>
    <row r="88" spans="1:9" ht="12.75">
      <c r="A88" s="41">
        <v>6.48</v>
      </c>
      <c r="B88" s="41">
        <v>95.55</v>
      </c>
      <c r="C88" s="41">
        <v>20.16</v>
      </c>
      <c r="D88" s="21">
        <v>89.63</v>
      </c>
      <c r="E88" s="22">
        <f t="shared" si="5"/>
        <v>1344.4499999999998</v>
      </c>
      <c r="F88" s="22">
        <f t="shared" si="6"/>
        <v>140.71909999999997</v>
      </c>
      <c r="G88" s="22">
        <f t="shared" si="7"/>
        <v>32.16838625999999</v>
      </c>
      <c r="H88" s="20">
        <f t="shared" si="8"/>
        <v>7218.585876743999</v>
      </c>
      <c r="I88" s="20">
        <f t="shared" si="9"/>
        <v>24.73778835375812</v>
      </c>
    </row>
    <row r="89" spans="1:9" ht="12.75">
      <c r="A89" s="41"/>
      <c r="B89" s="41"/>
      <c r="C89" s="41"/>
      <c r="D89" s="21"/>
      <c r="E89" s="22">
        <f t="shared" si="5"/>
        <v>0</v>
      </c>
      <c r="F89" s="22">
        <f t="shared" si="6"/>
        <v>0</v>
      </c>
      <c r="G89" s="22">
        <f t="shared" si="7"/>
        <v>0</v>
      </c>
      <c r="H89" s="20">
        <f t="shared" si="8"/>
        <v>0</v>
      </c>
      <c r="I89" s="20"/>
    </row>
    <row r="90" spans="1:9" ht="12.75">
      <c r="A90" s="41"/>
      <c r="B90" s="41"/>
      <c r="C90" s="41"/>
      <c r="D90" s="21"/>
      <c r="E90" s="22">
        <f t="shared" si="5"/>
        <v>0</v>
      </c>
      <c r="F90" s="22">
        <f t="shared" si="6"/>
        <v>0</v>
      </c>
      <c r="G90" s="22">
        <f t="shared" si="7"/>
        <v>0</v>
      </c>
      <c r="H90" s="20">
        <f t="shared" si="8"/>
        <v>0</v>
      </c>
      <c r="I90" s="20"/>
    </row>
    <row r="91" spans="1:9" ht="12.75">
      <c r="A91" s="41"/>
      <c r="B91" s="41"/>
      <c r="C91" s="41"/>
      <c r="D91" s="21"/>
      <c r="E91" s="22">
        <f t="shared" si="5"/>
        <v>0</v>
      </c>
      <c r="F91" s="22">
        <f t="shared" si="6"/>
        <v>0</v>
      </c>
      <c r="G91" s="22">
        <f t="shared" si="7"/>
        <v>0</v>
      </c>
      <c r="H91" s="20">
        <f t="shared" si="8"/>
        <v>0</v>
      </c>
      <c r="I91" s="20"/>
    </row>
    <row r="92" spans="1:9" ht="12.75">
      <c r="A92" s="41"/>
      <c r="B92" s="41"/>
      <c r="C92" s="41"/>
      <c r="D92" s="21"/>
      <c r="E92" s="22">
        <f t="shared" si="5"/>
        <v>0</v>
      </c>
      <c r="F92" s="22">
        <f t="shared" si="6"/>
        <v>0</v>
      </c>
      <c r="G92" s="22">
        <f t="shared" si="7"/>
        <v>0</v>
      </c>
      <c r="H92" s="20">
        <f t="shared" si="8"/>
        <v>0</v>
      </c>
      <c r="I92" s="20"/>
    </row>
    <row r="93" spans="1:9" ht="12.75">
      <c r="A93" s="41"/>
      <c r="B93" s="41"/>
      <c r="C93" s="41"/>
      <c r="D93" s="21"/>
      <c r="E93" s="22">
        <f t="shared" si="5"/>
        <v>0</v>
      </c>
      <c r="F93" s="22">
        <f t="shared" si="6"/>
        <v>0</v>
      </c>
      <c r="G93" s="22">
        <f t="shared" si="7"/>
        <v>0</v>
      </c>
      <c r="H93" s="20">
        <f t="shared" si="8"/>
        <v>0</v>
      </c>
      <c r="I93" s="20"/>
    </row>
    <row r="94" spans="1:9" ht="12.75">
      <c r="A94" s="41"/>
      <c r="B94" s="41"/>
      <c r="C94" s="41"/>
      <c r="D94" s="21"/>
      <c r="E94" s="22">
        <f t="shared" si="5"/>
        <v>0</v>
      </c>
      <c r="F94" s="22">
        <f t="shared" si="6"/>
        <v>0</v>
      </c>
      <c r="G94" s="22">
        <f t="shared" si="7"/>
        <v>0</v>
      </c>
      <c r="H94" s="20">
        <f t="shared" si="8"/>
        <v>0</v>
      </c>
      <c r="I94" s="20"/>
    </row>
    <row r="95" spans="1:9" ht="12.75">
      <c r="A95" s="41"/>
      <c r="B95" s="41"/>
      <c r="C95" s="41"/>
      <c r="D95" s="21"/>
      <c r="E95" s="22">
        <f t="shared" si="5"/>
        <v>0</v>
      </c>
      <c r="F95" s="22">
        <f t="shared" si="6"/>
        <v>0</v>
      </c>
      <c r="G95" s="22">
        <f t="shared" si="7"/>
        <v>0</v>
      </c>
      <c r="H95" s="20">
        <f t="shared" si="8"/>
        <v>0</v>
      </c>
      <c r="I95" s="20"/>
    </row>
  </sheetData>
  <sheetProtection/>
  <mergeCells count="14">
    <mergeCell ref="A1:C1"/>
    <mergeCell ref="A2:C2"/>
    <mergeCell ref="A4:C4"/>
    <mergeCell ref="A5:C5"/>
    <mergeCell ref="E68:G68"/>
    <mergeCell ref="H9:I9"/>
    <mergeCell ref="A7:B7"/>
    <mergeCell ref="A9:D9"/>
    <mergeCell ref="E9:G9"/>
    <mergeCell ref="E10:G10"/>
    <mergeCell ref="A65:B65"/>
    <mergeCell ref="A67:D67"/>
    <mergeCell ref="E67:G67"/>
    <mergeCell ref="H67:I67"/>
  </mergeCells>
  <printOptions/>
  <pageMargins left="0.75" right="0.75" top="1" bottom="1" header="0.5" footer="0.5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Bradley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eeguest</dc:creator>
  <cp:keywords/>
  <dc:description/>
  <cp:lastModifiedBy>eeguest</cp:lastModifiedBy>
  <cp:lastPrinted>2013-04-29T04:34:14Z</cp:lastPrinted>
  <dcterms:created xsi:type="dcterms:W3CDTF">2013-04-23T15:00:01Z</dcterms:created>
  <dcterms:modified xsi:type="dcterms:W3CDTF">2013-05-02T23:34:55Z</dcterms:modified>
  <cp:category/>
  <cp:version/>
  <cp:contentType/>
  <cp:contentStatus/>
</cp:coreProperties>
</file>